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tables/table2.xml" ContentType="application/vnd.openxmlformats-officedocument.spreadsheetml.table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UNT" sheetId="1" state="visible" r:id="rId3"/>
    <sheet name="CHECK" sheetId="2" state="visible" r:id="rId4"/>
    <sheet name="LISTS" sheetId="3" state="hidden" r:id="rId5"/>
  </sheets>
  <definedNames>
    <definedName function="false" hidden="false" localSheetId="1" name="_xlnm.Print_Area" vbProcedure="false">CHECK!$A$1:$H$34</definedName>
    <definedName function="false" hidden="false" localSheetId="0" name="_xlnm.Print_Area" vbProcedure="false">COUNT!$A$1:$J$47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<sst xmlns="http://schemas.openxmlformats.org/spreadsheetml/2006/main" count="89" uniqueCount="83">
  <si>
    <t xml:space="preserve">STOCK COUNT CHECK</t>
  </si>
  <si>
    <t xml:space="preserve">Free sample</t>
  </si>
  <si>
    <t xml:space="preserve">Step 1 of 2  –  Count: find what doesn't match the record</t>
  </si>
  <si>
    <t xml:space="preserve">THIS COUNT AT A GLANCE</t>
  </si>
  <si>
    <t xml:space="preserve">ITEMS COUNTED</t>
  </si>
  <si>
    <t xml:space="preserve">MATCH THE RECORD</t>
  </si>
  <si>
    <t xml:space="preserve">RECOUNT NEEDED</t>
  </si>
  <si>
    <t xml:space="preserve">TO INVESTIGATE</t>
  </si>
  <si>
    <t xml:space="preserve">CHECKED – AWAITING APPROVAL</t>
  </si>
  <si>
    <t xml:space="preserve">NEED DATA</t>
  </si>
  <si>
    <t xml:space="preserve">Sum of the 5 boxes</t>
  </si>
  <si>
    <t xml:space="preserve">Count these again</t>
  </si>
  <si>
    <t xml:space="preserve">On the CHECK tab</t>
  </si>
  <si>
    <t xml:space="preserve">Update the record once approved</t>
  </si>
  <si>
    <t xml:space="preserve">See the Result column</t>
  </si>
  <si>
    <t xml:space="preserve">SHORTAGES (A$)</t>
  </si>
  <si>
    <t xml:space="preserve">OVERAGES (A$)</t>
  </si>
  <si>
    <t xml:space="preserve">Largest difference still being checked:</t>
  </si>
  <si>
    <t xml:space="preserve">A difference is something to investigate, not a confirmed loss.</t>
  </si>
  <si>
    <t xml:space="preserve">COUNT YOUR ITEMS</t>
  </si>
  <si>
    <t xml:space="preserve">Type here</t>
  </si>
  <si>
    <t xml:space="preserve">Automatic</t>
  </si>
  <si>
    <t xml:space="preserve">Example row</t>
  </si>
  <si>
    <t xml:space="preserve">Example rows: overwrite or clear them before your own count.</t>
  </si>
  <si>
    <r>
      <rPr>
        <b val="true"/>
        <sz val="10.5"/>
        <color rgb="FF012148"/>
        <rFont val="Aptos Narrow"/>
        <family val="0"/>
        <charset val="1"/>
      </rPr>
      <t xml:space="preserve">1  </t>
    </r>
    <r>
      <rPr>
        <sz val="10.5"/>
        <color rgb="FF17222E"/>
        <rFont val="Aptos Narrow"/>
        <family val="0"/>
        <charset val="1"/>
      </rPr>
      <t xml:space="preserve">Enter the item, recorded qty and your count.      </t>
    </r>
    <r>
      <rPr>
        <b val="true"/>
        <sz val="10.5"/>
        <color rgb="FF012148"/>
        <rFont val="Aptos Narrow"/>
        <family val="0"/>
        <charset val="1"/>
      </rPr>
      <t xml:space="preserve">2  </t>
    </r>
    <r>
      <rPr>
        <sz val="10.5"/>
        <color rgb="FF17222E"/>
        <rFont val="Aptos Narrow"/>
        <family val="0"/>
        <charset val="1"/>
      </rPr>
      <t xml:space="preserve">If the Result says RECOUNT, count again and enter it.      </t>
    </r>
    <r>
      <rPr>
        <b val="true"/>
        <sz val="10.5"/>
        <color rgb="FF012148"/>
        <rFont val="Aptos Narrow"/>
        <family val="0"/>
        <charset val="1"/>
      </rPr>
      <t xml:space="preserve">3  </t>
    </r>
    <r>
      <rPr>
        <sz val="10.5"/>
        <color rgb="FF17222E"/>
        <rFont val="Aptos Narrow"/>
        <family val="0"/>
        <charset val="1"/>
      </rPr>
      <t xml:space="preserve">If it says DIFFERENCE, investigate it on the CHECK tab.</t>
    </r>
  </si>
  <si>
    <t xml:space="preserve">TYPE HERE</t>
  </si>
  <si>
    <t xml:space="preserve">RESULT  –  fills in automatically</t>
  </si>
  <si>
    <t xml:space="preserve">Item</t>
  </si>
  <si>
    <t xml:space="preserve">Location (optional)</t>
  </si>
  <si>
    <t xml:space="preserve">Unit cost (A$)</t>
  </si>
  <si>
    <t xml:space="preserve">Recorded qty</t>
  </si>
  <si>
    <t xml:space="preserve">Count</t>
  </si>
  <si>
    <t xml:space="preserve">Recount</t>
  </si>
  <si>
    <t xml:space="preserve">Difference (units)</t>
  </si>
  <si>
    <t xml:space="preserve">Difference (A$)</t>
  </si>
  <si>
    <t xml:space="preserve">Result</t>
  </si>
  <si>
    <t xml:space="preserve">Bearing 6204</t>
  </si>
  <si>
    <t xml:space="preserve">Rack B3</t>
  </si>
  <si>
    <t xml:space="preserve">Cutting disc 125 mm</t>
  </si>
  <si>
    <t xml:space="preserve">Bin 14</t>
  </si>
  <si>
    <t xml:space="preserve">M8 washer</t>
  </si>
  <si>
    <t xml:space="preserve">Bin 22</t>
  </si>
  <si>
    <t xml:space="preserve">Hose clamp 25 mm</t>
  </si>
  <si>
    <t xml:space="preserve">Bin 07</t>
  </si>
  <si>
    <t xml:space="preserve">Safety glasses</t>
  </si>
  <si>
    <t xml:space="preserve">Cabinet 2</t>
  </si>
  <si>
    <t xml:space="preserve">Cable ties 300 mm (pack)</t>
  </si>
  <si>
    <t xml:space="preserve">Bin 31</t>
  </si>
  <si>
    <t xml:space="preserve">NEXT  ›  Rows marked DIFFERENCE: open the CHECK tab, pick the item and follow the Next action.</t>
  </si>
  <si>
    <t xml:space="preserve">Lean Tools AU  ·  ABN 43 132 774 840  ·  leantoolsau.com.au</t>
  </si>
  <si>
    <t xml:space="preserve">Step 2 of 2  –  Check: find out why the difference happened</t>
  </si>
  <si>
    <t xml:space="preserve">CHECK EACH DIFFERENCE</t>
  </si>
  <si>
    <t xml:space="preserve">Only items whose difference stayed after the recount can be picked.</t>
  </si>
  <si>
    <r>
      <rPr>
        <b val="true"/>
        <sz val="10.5"/>
        <color rgb="FF012148"/>
        <rFont val="Aptos Narrow"/>
        <family val="0"/>
        <charset val="1"/>
      </rPr>
      <t xml:space="preserve">1  </t>
    </r>
    <r>
      <rPr>
        <sz val="10.5"/>
        <color rgb="FF17222E"/>
        <rFont val="Aptos Narrow"/>
        <family val="0"/>
        <charset val="1"/>
      </rPr>
      <t xml:space="preserve">Pick the item.      </t>
    </r>
    <r>
      <rPr>
        <b val="true"/>
        <sz val="10.5"/>
        <color rgb="FF012148"/>
        <rFont val="Aptos Narrow"/>
        <family val="0"/>
        <charset val="1"/>
      </rPr>
      <t xml:space="preserve">2  </t>
    </r>
    <r>
      <rPr>
        <sz val="10.5"/>
        <color rgb="FF17222E"/>
        <rFont val="Aptos Narrow"/>
        <family val="0"/>
        <charset val="1"/>
      </rPr>
      <t xml:space="preserve">Choose the likely cause and do the check shown under Next action.      </t>
    </r>
    <r>
      <rPr>
        <b val="true"/>
        <sz val="10.5"/>
        <color rgb="FF012148"/>
        <rFont val="Aptos Narrow"/>
        <family val="0"/>
        <charset val="1"/>
      </rPr>
      <t xml:space="preserve">3  </t>
    </r>
    <r>
      <rPr>
        <sz val="10.5"/>
        <color rgb="FF17222E"/>
        <rFont val="Aptos Narrow"/>
        <family val="0"/>
        <charset val="1"/>
      </rPr>
      <t xml:space="preserve">Write what you found and type the confirmed difference.</t>
    </r>
  </si>
  <si>
    <t xml:space="preserve">PICK</t>
  </si>
  <si>
    <t xml:space="preserve">FROM COUNT  –  automatic</t>
  </si>
  <si>
    <t xml:space="preserve">AUTOMATIC</t>
  </si>
  <si>
    <t xml:space="preserve">Item (pick from list)</t>
  </si>
  <si>
    <t xml:space="preserve">Location</t>
  </si>
  <si>
    <t xml:space="preserve">Likely cause</t>
  </si>
  <si>
    <t xml:space="preserve">What you found</t>
  </si>
  <si>
    <t xml:space="preserve">Confirmed difference (units)</t>
  </si>
  <si>
    <t xml:space="preserve">Next action</t>
  </si>
  <si>
    <t xml:space="preserve">WHEN THE NEXT ACTION SAYS CHECKED  ›  Update your stock record through your normal approval process.</t>
  </si>
  <si>
    <t xml:space="preserve">Items that still differ after the recount (for the CHECK dropdown)</t>
  </si>
  <si>
    <t xml:space="preserve">Cause</t>
  </si>
  <si>
    <t xml:space="preserve">What to check</t>
  </si>
  <si>
    <t xml:space="preserve">Unrecorded Use</t>
  </si>
  <si>
    <t xml:space="preserve">Check job cards and issues for use not booked out</t>
  </si>
  <si>
    <t xml:space="preserve">Receiving Error</t>
  </si>
  <si>
    <t xml:space="preserve">Find the delivery docket and compare it with what was booked in</t>
  </si>
  <si>
    <t xml:space="preserve">Wrong Location</t>
  </si>
  <si>
    <t xml:space="preserve">Look for the item in nearby and similar locations</t>
  </si>
  <si>
    <t xml:space="preserve">Counting Error</t>
  </si>
  <si>
    <t xml:space="preserve">Recount with a second person</t>
  </si>
  <si>
    <t xml:space="preserve">Damaged / Scrapped</t>
  </si>
  <si>
    <t xml:space="preserve">Check for damaged or scrapped stock not written off</t>
  </si>
  <si>
    <t xml:space="preserve">Incorrect Entry</t>
  </si>
  <si>
    <t xml:space="preserve">Check recent record entries for typing errors</t>
  </si>
  <si>
    <t xml:space="preserve">Unknown</t>
  </si>
  <si>
    <t xml:space="preserve">Check receipts, usage and nearby locations</t>
  </si>
  <si>
    <t xml:space="preserve">Other</t>
  </si>
  <si>
    <t xml:space="preserve">Check what you suspect and note what you find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</si>
</sst>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General"/>
    <numFmt numFmtId="166" formatCode="&quot;A$&quot;#,##0.00;&quot;-A$&quot;#,##0.00;&quot;A$&quot;0.00"/>
    <numFmt numFmtId="167" formatCode="&quot;+A$&quot;#,##0.00;&quot;-A$&quot;#,##0.00;&quot;A$&quot;0.00"/>
    <numFmt numFmtId="168" formatCode="&quot;Checked: +A$&quot;#,##0.00;&quot;Checked: -A$&quot;#,##0.00;&quot;Checked: A$0.00&quot;"/>
    <numFmt numFmtId="169" formatCode="&quot;Still being checked: +A$&quot;#,##0.00;&quot;Still being checked: -A$&quot;#,##0.00;&quot;Still being checked: A$0.00&quot;"/>
    <numFmt numFmtId="170" formatCode="\+0;\-0;0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012148"/>
      <name val="Aptos Narrow"/>
      <family val="0"/>
      <charset val="1"/>
    </font>
    <font>
      <sz val="9"/>
      <color rgb="FF5E6B77"/>
      <name val="Aptos Narrow"/>
      <family val="0"/>
      <charset val="1"/>
    </font>
    <font>
      <b val="true"/>
      <sz val="11.5"/>
      <color rgb="FF57626E"/>
      <name val="Aptos Narrow"/>
      <family val="0"/>
      <charset val="1"/>
    </font>
    <font>
      <b val="true"/>
      <sz val="14"/>
      <color rgb="FF012148"/>
      <name val="Aptos Narrow"/>
      <family val="0"/>
      <charset val="1"/>
    </font>
    <font>
      <b val="true"/>
      <sz val="22"/>
      <color rgb="FF012148"/>
      <name val="Aptos Narrow"/>
      <family val="0"/>
      <charset val="1"/>
    </font>
    <font>
      <b val="true"/>
      <sz val="22"/>
      <color rgb="FF17222E"/>
      <name val="Aptos Narrow"/>
      <family val="0"/>
      <charset val="1"/>
    </font>
    <font>
      <b val="true"/>
      <sz val="9.5"/>
      <color rgb="FF5E6B77"/>
      <name val="Aptos Narrow"/>
      <family val="0"/>
      <charset val="1"/>
    </font>
    <font>
      <sz val="8.5"/>
      <color rgb="FF57626E"/>
      <name val="Aptos Narrow"/>
      <family val="0"/>
      <charset val="1"/>
    </font>
    <font>
      <b val="true"/>
      <sz val="22"/>
      <color rgb="FF9C1C1C"/>
      <name val="Aptos Narrow"/>
      <family val="0"/>
      <charset val="1"/>
    </font>
    <font>
      <b val="true"/>
      <sz val="22"/>
      <color rgb="FF1B4F72"/>
      <name val="Aptos Narrow"/>
      <family val="0"/>
      <charset val="1"/>
    </font>
    <font>
      <b val="true"/>
      <sz val="10.5"/>
      <color rgb="FF17222E"/>
      <name val="Aptos Narrow"/>
      <family val="0"/>
      <charset val="1"/>
    </font>
    <font>
      <b val="true"/>
      <sz val="10.5"/>
      <color rgb="FF9C1C1C"/>
      <name val="Aptos Narrow"/>
      <family val="0"/>
      <charset val="1"/>
    </font>
    <font>
      <b val="true"/>
      <i val="true"/>
      <sz val="10.5"/>
      <color rgb="FF012148"/>
      <name val="Aptos Narrow"/>
      <family val="0"/>
      <charset val="1"/>
    </font>
    <font>
      <b val="true"/>
      <sz val="9.5"/>
      <color rgb="FF17222E"/>
      <name val="Aptos Narrow"/>
      <family val="0"/>
      <charset val="1"/>
    </font>
    <font>
      <sz val="9.5"/>
      <color rgb="FF57626E"/>
      <name val="Aptos Narrow"/>
      <family val="0"/>
      <charset val="1"/>
    </font>
    <font>
      <b val="true"/>
      <sz val="10.5"/>
      <color rgb="FF012148"/>
      <name val="Aptos Narrow"/>
      <family val="0"/>
      <charset val="1"/>
    </font>
    <font>
      <sz val="10.5"/>
      <color rgb="FF17222E"/>
      <name val="Aptos Narrow"/>
      <family val="0"/>
      <charset val="1"/>
    </font>
    <font>
      <b val="true"/>
      <sz val="10.5"/>
      <color rgb="FFFFFFFF"/>
      <name val="Aptos Narrow"/>
      <family val="0"/>
      <charset val="1"/>
    </font>
    <font>
      <sz val="10.5"/>
      <color rgb="FF5E6B77"/>
      <name val="Aptos Narrow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EEF2F5"/>
        <bgColor rgb="FFF3F5F7"/>
      </patternFill>
    </fill>
    <fill>
      <patternFill patternType="solid">
        <fgColor rgb="FFFFFFFF"/>
        <bgColor rgb="FFFFF8E6"/>
      </patternFill>
    </fill>
    <fill>
      <patternFill patternType="solid">
        <fgColor rgb="FFF3F5F7"/>
        <bgColor rgb="FFEEF2F5"/>
      </patternFill>
    </fill>
    <fill>
      <patternFill patternType="solid">
        <fgColor rgb="FFFFF8E6"/>
        <bgColor rgb="FFF3F5F7"/>
      </patternFill>
    </fill>
    <fill>
      <patternFill patternType="solid">
        <fgColor rgb="FF012148"/>
        <bgColor rgb="FF17222E"/>
      </patternFill>
    </fill>
    <fill>
      <patternFill patternType="solid">
        <fgColor rgb="FF5E6B77"/>
        <bgColor rgb="FF57626E"/>
      </patternFill>
    </fill>
  </fills>
  <borders count="11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012148"/>
      </bottom>
      <diagonal/>
    </border>
    <border diagonalUp="false" diagonalDown="false">
      <left style="thin">
        <color rgb="FFDCE1E7"/>
      </left>
      <right style="thin">
        <color rgb="FFDCE1E7"/>
      </right>
      <top style="thin">
        <color rgb="FFDCE1E7"/>
      </top>
      <bottom/>
      <diagonal/>
    </border>
    <border diagonalUp="false" diagonalDown="false">
      <left style="thin">
        <color rgb="FFDCE1E7"/>
      </left>
      <right style="thin">
        <color rgb="FFDCE1E7"/>
      </right>
      <top/>
      <bottom/>
      <diagonal/>
    </border>
    <border diagonalUp="false" diagonalDown="false">
      <left style="thin">
        <color rgb="FFDCE1E7"/>
      </left>
      <right style="thin">
        <color rgb="FFDCE1E7"/>
      </right>
      <top/>
      <bottom style="thin">
        <color rgb="FFDCE1E7"/>
      </bottom>
      <diagonal/>
    </border>
    <border diagonalUp="false" diagonalDown="false">
      <left style="thin">
        <color rgb="FFDCE1E7"/>
      </left>
      <right/>
      <top/>
      <bottom style="thin">
        <color rgb="FFDCE1E7"/>
      </bottom>
      <diagonal/>
    </border>
    <border diagonalUp="false" diagonalDown="false">
      <left/>
      <right style="thin">
        <color rgb="FFDCE1E7"/>
      </right>
      <top/>
      <bottom style="thin">
        <color rgb="FFDCE1E7"/>
      </bottom>
      <diagonal/>
    </border>
    <border diagonalUp="false" diagonalDown="false">
      <left style="thin">
        <color rgb="FFAEB8C3"/>
      </left>
      <right style="thin">
        <color rgb="FFAEB8C3"/>
      </right>
      <top style="thin">
        <color rgb="FFAEB8C3"/>
      </top>
      <bottom style="thin">
        <color rgb="FFAEB8C3"/>
      </bottom>
      <diagonal/>
    </border>
    <border diagonalUp="false" diagonalDown="false">
      <left style="thin">
        <color rgb="FFDCE1E7"/>
      </left>
      <right style="thin">
        <color rgb="FFDCE1E7"/>
      </right>
      <top style="thin">
        <color rgb="FFDCE1E7"/>
      </top>
      <bottom style="thin">
        <color rgb="FFDCE1E7"/>
      </bottom>
      <diagonal/>
    </border>
    <border diagonalUp="false" diagonalDown="false">
      <left style="thin">
        <color rgb="FFDCE1E7"/>
      </left>
      <right/>
      <top style="thin">
        <color rgb="FFDCE1E7"/>
      </top>
      <bottom style="thin">
        <color rgb="FFDCE1E7"/>
      </bottom>
      <diagonal/>
    </border>
    <border diagonalUp="false" diagonalDown="false">
      <left/>
      <right style="thin">
        <color rgb="FFDCE1E7"/>
      </right>
      <top style="thin">
        <color rgb="FFDCE1E7"/>
      </top>
      <bottom style="thin">
        <color rgb="FFDCE1E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8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9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2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3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2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3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1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11" fillId="3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1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7" fillId="3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4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5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19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1" fillId="6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21" fillId="7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21" fillId="6" borderId="0" xfId="0" applyFont="true" applyBorder="false" applyAlignment="true" applyProtection="true">
      <alignment horizontal="left" vertical="center" textRotation="0" wrapText="true" indent="1" shrinkToFit="false"/>
      <protection locked="true" hidden="false"/>
    </xf>
    <xf numFmtId="164" fontId="21" fillId="6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1" fillId="7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1" fillId="7" borderId="0" xfId="0" applyFont="true" applyBorder="false" applyAlignment="true" applyProtection="true">
      <alignment horizontal="left" vertical="center" textRotation="0" wrapText="true" indent="1" shrinkToFit="false"/>
      <protection locked="true" hidden="false"/>
    </xf>
    <xf numFmtId="164" fontId="0" fillId="7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0" fillId="5" borderId="7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6" fontId="20" fillId="5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5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22" fillId="4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22" fillId="4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4" borderId="9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0" fillId="4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3" borderId="7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6" fontId="20" fillId="3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3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1" fillId="6" borderId="0" xfId="0" applyFont="true" applyBorder="false" applyAlignment="true" applyProtection="true">
      <alignment horizontal="left" vertical="center" textRotation="0" wrapText="false" indent="1" shrinkToFit="false"/>
      <protection locked="true" hidden="false"/>
    </xf>
    <xf numFmtId="164" fontId="21" fillId="7" borderId="0" xfId="0" applyFont="true" applyBorder="false" applyAlignment="true" applyProtection="true">
      <alignment horizontal="left" vertical="center" textRotation="0" wrapText="false" indent="1" shrinkToFit="false"/>
      <protection locked="true" hidden="false"/>
    </xf>
    <xf numFmtId="164" fontId="22" fillId="4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3" borderId="7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70" fontId="20" fillId="3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4" borderId="8" xfId="0" applyFont="true" applyBorder="true" applyAlignment="true" applyProtection="tru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7">
    <dxf>
      <fill>
        <patternFill patternType="solid">
          <fgColor rgb="FF012148"/>
          <bgColor rgb="FF000000"/>
        </patternFill>
      </fill>
    </dxf>
    <dxf>
      <fill>
        <patternFill patternType="solid">
          <fgColor rgb="FFFFF8E6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17222E"/>
          <bgColor rgb="FF000000"/>
        </patternFill>
      </fill>
    </dxf>
    <dxf>
      <fill>
        <patternFill patternType="solid">
          <fgColor rgb="FF5E6B77"/>
          <bgColor rgb="FF000000"/>
        </patternFill>
      </fill>
    </dxf>
    <dxf>
      <fill>
        <patternFill patternType="solid">
          <fgColor rgb="FFF3F5F7"/>
          <bgColor rgb="FF000000"/>
        </patternFill>
      </fill>
    </dxf>
    <dxf>
      <fill>
        <patternFill patternType="solid">
          <fgColor rgb="FFE2F0E6"/>
          <bgColor rgb="FF000000"/>
        </patternFill>
      </fill>
    </dxf>
    <dxf>
      <fill>
        <patternFill patternType="solid">
          <fgColor rgb="FFFBE1E1"/>
          <bgColor rgb="FF000000"/>
        </patternFill>
      </fill>
    </dxf>
    <dxf>
      <fill>
        <patternFill patternType="solid">
          <fgColor rgb="FFFFF3CD"/>
          <bgColor rgb="FF000000"/>
        </patternFill>
      </fill>
    </dxf>
    <dxf>
      <fill>
        <patternFill patternType="solid">
          <fgColor rgb="FF1E5631"/>
          <bgColor rgb="FF000000"/>
        </patternFill>
      </fill>
    </dxf>
    <dxf>
      <fill>
        <patternFill patternType="solid">
          <fgColor rgb="FF9C1C1C"/>
          <bgColor rgb="FF000000"/>
        </patternFill>
      </fill>
    </dxf>
    <dxf>
      <font>
        <b val="1"/>
        <color rgb="FF9C1C1C"/>
      </font>
    </dxf>
    <dxf>
      <font>
        <b val="1"/>
        <color rgb="FF1E5631"/>
      </font>
      <fill>
        <patternFill>
          <bgColor rgb="FFE2F0E6"/>
        </patternFill>
      </fill>
    </dxf>
    <dxf>
      <font>
        <b val="1"/>
        <color rgb="FF17222E"/>
      </font>
      <fill>
        <patternFill>
          <bgColor rgb="FFFFF3CD"/>
        </patternFill>
      </fill>
    </dxf>
    <dxf>
      <font>
        <b val="1"/>
        <color rgb="FF1B4F72"/>
      </font>
      <fill>
        <patternFill>
          <bgColor rgb="FFEEF2F5"/>
        </patternFill>
      </fill>
    </dxf>
    <dxf>
      <font>
        <b val="1"/>
        <color rgb="FF9C1C1C"/>
      </font>
      <fill>
        <patternFill>
          <bgColor rgb="FFFBE1E1"/>
        </patternFill>
      </fill>
    </dxf>
    <dxf>
      <fill>
        <patternFill>
          <bgColor rgb="FFFFF3C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EB8C3"/>
      <rgbColor rgb="FF57626E"/>
      <rgbColor rgb="FF9999FF"/>
      <rgbColor rgb="FF993366"/>
      <rgbColor rgb="FFFFF3CD"/>
      <rgbColor rgb="FFE2F0E6"/>
      <rgbColor rgb="FF660066"/>
      <rgbColor rgb="FFFF8080"/>
      <rgbColor rgb="FF0066CC"/>
      <rgbColor rgb="FFDCE1E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2F5"/>
      <rgbColor rgb="FFF3F5F7"/>
      <rgbColor rgb="FFFFF8E6"/>
      <rgbColor rgb="FF99CCFF"/>
      <rgbColor rgb="FFFF99CC"/>
      <rgbColor rgb="FFCC99FF"/>
      <rgbColor rgb="FFFBE1E1"/>
      <rgbColor rgb="FF3366FF"/>
      <rgbColor rgb="FF33CCCC"/>
      <rgbColor rgb="FF99CC00"/>
      <rgbColor rgb="FFFFCC00"/>
      <rgbColor rgb="FFFF9900"/>
      <rgbColor rgb="FFFF6600"/>
      <rgbColor rgb="FF5E6B77"/>
      <rgbColor rgb="FF969696"/>
      <rgbColor rgb="FF012148"/>
      <rgbColor rgb="FF339966"/>
      <rgbColor rgb="FF003300"/>
      <rgbColor rgb="FF1E5631"/>
      <rgbColor rgb="FF9C1C1C"/>
      <rgbColor rgb="FF993366"/>
      <rgbColor rgb="FF1B4F72"/>
      <rgbColor rgb="FF1722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114480</xdr:rowOff>
    </xdr:from>
    <xdr:to>
      <xdr:col>1</xdr:col>
      <xdr:colOff>174600</xdr:colOff>
      <xdr:row>1</xdr:row>
      <xdr:rowOff>142200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114480"/>
          <a:ext cx="1866240" cy="608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114480</xdr:rowOff>
    </xdr:from>
    <xdr:to>
      <xdr:col>1</xdr:col>
      <xdr:colOff>174600</xdr:colOff>
      <xdr:row>1</xdr:row>
      <xdr:rowOff>142200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0" y="114480"/>
          <a:ext cx="1866240" cy="608760"/>
        </a:xfrm>
        <a:prstGeom prst="rect">
          <a:avLst/>
        </a:prstGeom>
        <a:ln w="0"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id="1" name="CheckTable" displayName="CheckTable" ref="A10:H30" headerRowCount="1" totalsRowCount="0" totalsRowShown="0">
  <tableColumns count="8">
    <tableColumn id="1" name="Item (pick from list)"/>
    <tableColumn id="2" name="Location"/>
    <tableColumn id="3" name="Difference (units)"/>
    <tableColumn id="4" name="Difference (A$)"/>
    <tableColumn id="5" name="Likely cause"/>
    <tableColumn id="6" name="What you found"/>
    <tableColumn id="7" name="Confirmed difference (units)"/>
    <tableColumn id="8" name="Next action"/>
  </tableColumns>
</table>
</file>

<file path=xl/tables/table2.xml><?xml version="1.0" encoding="utf-8"?>
<table xmlns="http://schemas.openxmlformats.org/spreadsheetml/2006/main" id="2" name="CountTable" displayName="CountTable" ref="A23:I43" headerRowCount="1" totalsRowCount="0" totalsRowShown="0">
  <tableColumns count="9">
    <tableColumn id="1" name="Item"/>
    <tableColumn id="2" name="Location (optional)"/>
    <tableColumn id="3" name="Unit cost (A$)"/>
    <tableColumn id="4" name="Recorded qty"/>
    <tableColumn id="5" name="Count"/>
    <tableColumn id="6" name="Recount"/>
    <tableColumn id="7" name="Difference (units)"/>
    <tableColumn id="8" name="Difference (A$)"/>
    <tableColumn id="9" name="Result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table" Target="../tables/table2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12148"/>
    <pageSetUpPr fitToPage="true"/>
  </sheetPr>
  <dimension ref="A1:X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4" activeCellId="0" sqref="A24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4"/>
    <col collapsed="false" customWidth="true" hidden="false" outlineLevel="0" max="2" min="2" style="1" width="12"/>
    <col collapsed="false" customWidth="true" hidden="false" outlineLevel="0" max="3" min="3" style="1" width="10"/>
    <col collapsed="false" customWidth="true" hidden="false" outlineLevel="0" max="4" min="4" style="1" width="11"/>
    <col collapsed="false" customWidth="true" hidden="false" outlineLevel="0" max="5" min="5" style="1" width="9"/>
    <col collapsed="false" customWidth="true" hidden="false" outlineLevel="0" max="6" min="6" style="1" width="10"/>
    <col collapsed="false" customWidth="true" hidden="false" outlineLevel="0" max="7" min="7" style="1" width="11"/>
    <col collapsed="false" customWidth="true" hidden="false" outlineLevel="0" max="8" min="8" style="1" width="12"/>
    <col collapsed="false" customWidth="true" hidden="false" outlineLevel="0" max="9" min="9" style="1" width="20"/>
    <col collapsed="false" customWidth="true" hidden="false" outlineLevel="0" max="10" min="10" style="1" width="26"/>
    <col collapsed="false" customWidth="true" hidden="true" outlineLevel="0" max="24" min="20" style="1" width="13"/>
  </cols>
  <sheetData>
    <row r="1" customFormat="false" ht="45.75" hidden="false" customHeight="true" outlineLevel="0" collapsed="false">
      <c r="C1" s="2" t="s">
        <v>0</v>
      </c>
      <c r="J1" s="3" t="s">
        <v>1</v>
      </c>
    </row>
    <row r="2" customFormat="false" ht="21.75" hidden="false" customHeight="true" outlineLevel="0" collapsed="false">
      <c r="C2" s="4" t="s">
        <v>2</v>
      </c>
    </row>
    <row r="3" customFormat="false" ht="6" hidden="false" customHeight="tru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</row>
    <row r="4" customFormat="false" ht="9.75" hidden="false" customHeight="true" outlineLevel="0" collapsed="false"/>
    <row r="5" customFormat="false" ht="24" hidden="false" customHeight="true" outlineLevel="0" collapsed="false">
      <c r="A5" s="6" t="s">
        <v>3</v>
      </c>
    </row>
    <row r="6" customFormat="false" ht="33.75" hidden="false" customHeight="true" outlineLevel="0" collapsed="false">
      <c r="A6" s="7" t="n">
        <f aca="false">COUNT($E$24:$E$43)</f>
        <v>6</v>
      </c>
      <c r="B6" s="8" t="n">
        <f aca="false">COUNTIF($I$24:$I$43,"MATCH – no action")+COUNTIF($I$24:$I$43,"COUNT ERROR – record stays as is")</f>
        <v>2</v>
      </c>
      <c r="C6" s="8"/>
      <c r="D6" s="8" t="n">
        <f aca="false">COUNTIF($I$24:$I$43,"RECOUNT this item")</f>
        <v>1</v>
      </c>
      <c r="E6" s="8"/>
      <c r="F6" s="8" t="n">
        <f aca="false">COUNTIF($I$24:$I$43,"DIFFERENCE – add it to the CHECK tab")+COUNTIF($I$24:$I$43,"DIFFERENCE – being checked (CHECK tab)")</f>
        <v>2</v>
      </c>
      <c r="G6" s="8"/>
      <c r="H6" s="8" t="n">
        <f aca="false">COUNTIF($I$24:$I$43,"CHECKED – update record once approved")</f>
        <v>0</v>
      </c>
      <c r="I6" s="8"/>
      <c r="J6" s="8" t="n">
        <f aca="false">COUNTIF($I$24:$I$43,"ENTER the recorded qty")+COUNTIF($I$24:$I$43,"Item listed twice – keep one row")+COUNTIF($I$24:$I$43,"Enter the item name")</f>
        <v>1</v>
      </c>
    </row>
    <row r="7" customFormat="false" ht="15.75" hidden="false" customHeight="true" outlineLevel="0" collapsed="false">
      <c r="A7" s="9" t="s">
        <v>4</v>
      </c>
      <c r="B7" s="10" t="s">
        <v>5</v>
      </c>
      <c r="C7" s="10"/>
      <c r="D7" s="10" t="s">
        <v>6</v>
      </c>
      <c r="E7" s="10"/>
      <c r="F7" s="10" t="s">
        <v>7</v>
      </c>
      <c r="G7" s="10"/>
      <c r="H7" s="10" t="s">
        <v>8</v>
      </c>
      <c r="I7" s="10"/>
      <c r="J7" s="10" t="s">
        <v>9</v>
      </c>
    </row>
    <row r="8" customFormat="false" ht="15.75" hidden="false" customHeight="true" outlineLevel="0" collapsed="false">
      <c r="A8" s="11" t="s">
        <v>10</v>
      </c>
      <c r="B8" s="12" t="str">
        <f aca="false">(COUNTIF($I$24:$I$43,"MATCH – no action"))&amp;" first count · "&amp;(COUNTIF($I$24:$I$43,"COUNT ERROR – record stays as is"))&amp;" after recount"</f>
        <v>1 first count · 1 after recount</v>
      </c>
      <c r="C8" s="12"/>
      <c r="D8" s="12" t="s">
        <v>11</v>
      </c>
      <c r="E8" s="12"/>
      <c r="F8" s="12" t="s">
        <v>12</v>
      </c>
      <c r="G8" s="12"/>
      <c r="H8" s="12" t="s">
        <v>13</v>
      </c>
      <c r="I8" s="12"/>
      <c r="J8" s="12" t="s">
        <v>14</v>
      </c>
    </row>
    <row r="9" customFormat="false" ht="7.5" hidden="false" customHeight="true" outlineLevel="0" collapsed="false"/>
    <row r="10" customFormat="false" ht="30" hidden="false" customHeight="true" outlineLevel="0" collapsed="false">
      <c r="A10" s="13" t="n">
        <f aca="false">SUMIFS($H$24:$H$43,$I$24:$I$43,"RECOUNT this item",$H$24:$H$43,"&lt;0")+SUMIFS($H$24:$H$43,$I$24:$I$43,"DIFFERENCE – add it to the CHECK tab",$H$24:$H$43,"&lt;0")+SUMIFS($H$24:$H$43,$I$24:$I$43,"DIFFERENCE – being checked (CHECK tab)",$H$24:$H$43,"&lt;0")+SUMIFS($H$24:$H$43,$I$24:$I$43,"CHECKED – update record once approved",$H$24:$H$43,"&lt;0")</f>
        <v>-65.1</v>
      </c>
      <c r="B10" s="13"/>
      <c r="C10" s="13"/>
      <c r="D10" s="13"/>
      <c r="E10" s="13"/>
      <c r="F10" s="14" t="n">
        <f aca="false">SUMIFS($H$24:$H$43,$I$24:$I$43,"RECOUNT this item",$H$24:$H$43,"&gt;0")+SUMIFS($H$24:$H$43,$I$24:$I$43,"DIFFERENCE – add it to the CHECK tab",$H$24:$H$43,"&gt;0")+SUMIFS($H$24:$H$43,$I$24:$I$43,"DIFFERENCE – being checked (CHECK tab)",$H$24:$H$43,"&gt;0")+SUMIFS($H$24:$H$43,$I$24:$I$43,"CHECKED – update record once approved",$H$24:$H$43,"&gt;0")</f>
        <v>0.75</v>
      </c>
      <c r="G10" s="14"/>
      <c r="H10" s="14"/>
      <c r="I10" s="14"/>
      <c r="J10" s="14"/>
    </row>
    <row r="11" customFormat="false" ht="15.75" hidden="false" customHeight="true" outlineLevel="0" collapsed="false">
      <c r="A11" s="10" t="s">
        <v>15</v>
      </c>
      <c r="B11" s="10"/>
      <c r="C11" s="10"/>
      <c r="D11" s="10"/>
      <c r="E11" s="10"/>
      <c r="F11" s="10" t="s">
        <v>16</v>
      </c>
      <c r="G11" s="10"/>
      <c r="H11" s="10"/>
      <c r="I11" s="10"/>
      <c r="J11" s="10"/>
    </row>
    <row r="12" customFormat="false" ht="15.75" hidden="false" customHeight="true" outlineLevel="0" collapsed="false">
      <c r="A12" s="15" t="n">
        <f aca="false">SUMIFS($H$24:$H$43,$I$24:$I$43,"CHECKED – update record once approved",$H$24:$H$43,"&lt;0")</f>
        <v>0</v>
      </c>
      <c r="B12" s="15"/>
      <c r="C12" s="16" t="n">
        <f aca="false">SUMIFS($H$24:$H$43,$I$24:$I$43,"RECOUNT this item",$H$24:$H$43,"&lt;0")+SUMIFS($H$24:$H$43,$I$24:$I$43,"DIFFERENCE – add it to the CHECK tab",$H$24:$H$43,"&lt;0")+SUMIFS($H$24:$H$43,$I$24:$I$43,"DIFFERENCE – being checked (CHECK tab)",$H$24:$H$43,"&lt;0")</f>
        <v>-65.1</v>
      </c>
      <c r="D12" s="16"/>
      <c r="E12" s="16"/>
      <c r="F12" s="15" t="n">
        <f aca="false">SUMIFS($H$24:$H$43,$I$24:$I$43,"CHECKED – update record once approved",$H$24:$H$43,"&gt;0")</f>
        <v>0</v>
      </c>
      <c r="G12" s="15"/>
      <c r="H12" s="15"/>
      <c r="I12" s="16" t="n">
        <f aca="false">SUMIFS($H$24:$H$43,$I$24:$I$43,"RECOUNT this item",$H$24:$H$43,"&gt;0")+SUMIFS($H$24:$H$43,$I$24:$I$43,"DIFFERENCE – add it to the CHECK tab",$H$24:$H$43,"&gt;0")+SUMIFS($H$24:$H$43,$I$24:$I$43,"DIFFERENCE – being checked (CHECK tab)",$H$24:$H$43,"&gt;0")</f>
        <v>0.75</v>
      </c>
      <c r="J12" s="16"/>
    </row>
    <row r="13" customFormat="false" ht="9.75" hidden="false" customHeight="true" outlineLevel="0" collapsed="false"/>
    <row r="14" customFormat="false" ht="18" hidden="false" customHeight="true" outlineLevel="0" collapsed="false">
      <c r="A14" s="17" t="s">
        <v>17</v>
      </c>
      <c r="B14" s="17"/>
      <c r="C14" s="17"/>
      <c r="D14" s="17" t="str">
        <f aca="false">IF(COUNT($V$24:$V$43)=0,"None",INDEX($A$24:$A$43,MATCH(MAX($V$24:$V$43),$V$24:$V$43,0)))</f>
        <v>Bearing 6204</v>
      </c>
      <c r="E14" s="17"/>
      <c r="F14" s="17"/>
      <c r="G14" s="18" t="n">
        <f aca="false">IF(COUNT($V$24:$V$43)=0,"",INDEX($H$24:$H$43,MATCH(MAX($V$24:$V$43),$V$24:$V$43,0)))</f>
        <v>-37.5</v>
      </c>
      <c r="H14" s="18"/>
    </row>
    <row r="15" customFormat="false" ht="18" hidden="false" customHeight="true" outlineLevel="0" collapsed="false">
      <c r="A15" s="19" t="str">
        <f aca="false">TRIM(IF(SUMPRODUCT((($I$24:$I$43="RECOUNT this item")+($I$24:$I$43="DIFFERENCE – add it to the CHECK tab")+($I$24:$I$43="DIFFERENCE – being checked (CHECK tab)")+($I$24:$I$43="CHECKED – update record once approved"))*($C$24:$C$43=""))&gt;0,SUMPRODUCT((($I$24:$I$43="RECOUNT this item")+($I$24:$I$43="DIFFERENCE – add it to the CHECK tab")+($I$24:$I$43="DIFFERENCE – being checked (CHECK tab)")+($I$24:$I$43="CHECKED – update record once approved"))*($C$24:$C$43=""))&amp;" item(s) with a difference have no unit cost – A$ totals are incomplete. ","")&amp;IF((COUNTIF($I$24:$I$43,"MATCH – no action")+COUNTIF($I$24:$I$43,"COUNT ERROR – record stays as is")+COUNTIF($I$24:$I$43,"RECOUNT this item")+COUNTIF($I$24:$I$43,"DIFFERENCE – add it to the CHECK tab")+COUNTIF($I$24:$I$43,"DIFFERENCE – being checked (CHECK tab)")+COUNTIF($I$24:$I$43,"CHECKED – update record once approved")+COUNTIF($I$24:$I$43,"ENTER the recorded qty")+COUNTIF($I$24:$I$43,"Item listed twice – keep one row")+COUNTIF($I$24:$I$43,"Enter the item name"))=COUNT($E$24:$E$43),"","Results add up to "&amp;(COUNTIF($I$24:$I$43,"MATCH – no action")+COUNTIF($I$24:$I$43,"COUNT ERROR – record stays as is")+COUNTIF($I$24:$I$43,"RECOUNT this item")+COUNTIF($I$24:$I$43,"DIFFERENCE – add it to the CHECK tab")+COUNTIF($I$24:$I$43,"DIFFERENCE – being checked (CHECK tab)")+COUNTIF($I$24:$I$43,"CHECKED – update record once approved")+COUNTIF($I$24:$I$43,"ENTER the recorded qty")+COUNTIF($I$24:$I$43,"Item listed twice – keep one row")+COUNTIF($I$24:$I$43,"Enter the item name"))&amp;", not "&amp;COUNT($E$24:$E$43)&amp;" – check the rows."))</f>
        <v/>
      </c>
      <c r="B15" s="19"/>
      <c r="C15" s="19"/>
      <c r="D15" s="19"/>
      <c r="E15" s="19"/>
      <c r="F15" s="19"/>
      <c r="G15" s="19"/>
      <c r="H15" s="19"/>
      <c r="I15" s="19"/>
      <c r="J15" s="19"/>
    </row>
    <row r="16" customFormat="false" ht="18" hidden="false" customHeight="true" outlineLevel="0" collapsed="false">
      <c r="A16" s="20" t="s">
        <v>18</v>
      </c>
      <c r="B16" s="20"/>
      <c r="C16" s="20"/>
      <c r="D16" s="20"/>
      <c r="E16" s="20"/>
      <c r="F16" s="20"/>
      <c r="G16" s="20"/>
      <c r="H16" s="20"/>
      <c r="I16" s="20"/>
      <c r="J16" s="20"/>
    </row>
    <row r="17" customFormat="false" ht="13.5" hidden="false" customHeight="true" outlineLevel="0" collapsed="false"/>
    <row r="18" customFormat="false" ht="24" hidden="false" customHeight="true" outlineLevel="0" collapsed="false">
      <c r="A18" s="6" t="s">
        <v>19</v>
      </c>
    </row>
    <row r="19" customFormat="false" ht="18" hidden="false" customHeight="true" outlineLevel="0" collapsed="false">
      <c r="A19" s="21" t="s">
        <v>20</v>
      </c>
      <c r="B19" s="22" t="s">
        <v>21</v>
      </c>
      <c r="C19" s="22"/>
      <c r="D19" s="23" t="s">
        <v>22</v>
      </c>
      <c r="E19" s="23"/>
      <c r="F19" s="24" t="s">
        <v>23</v>
      </c>
      <c r="G19" s="24"/>
      <c r="H19" s="24"/>
      <c r="I19" s="24"/>
      <c r="J19" s="24"/>
    </row>
    <row r="20" customFormat="false" ht="18" hidden="false" customHeight="true" outlineLevel="0" collapsed="false">
      <c r="A20" s="25" t="s">
        <v>24</v>
      </c>
      <c r="B20" s="25"/>
      <c r="C20" s="25"/>
      <c r="D20" s="25"/>
      <c r="E20" s="25"/>
      <c r="F20" s="25"/>
      <c r="G20" s="25"/>
      <c r="H20" s="25"/>
      <c r="I20" s="25"/>
      <c r="J20" s="25"/>
    </row>
    <row r="21" customFormat="false" ht="7.5" hidden="false" customHeight="true" outlineLevel="0" collapsed="false"/>
    <row r="22" customFormat="false" ht="19.5" hidden="false" customHeight="true" outlineLevel="0" collapsed="false">
      <c r="A22" s="26" t="s">
        <v>25</v>
      </c>
      <c r="B22" s="26"/>
      <c r="C22" s="26"/>
      <c r="D22" s="26"/>
      <c r="E22" s="26"/>
      <c r="F22" s="26"/>
      <c r="G22" s="27" t="s">
        <v>26</v>
      </c>
      <c r="H22" s="27"/>
      <c r="I22" s="27"/>
      <c r="J22" s="27"/>
    </row>
    <row r="23" customFormat="false" ht="31.5" hidden="false" customHeight="true" outlineLevel="0" collapsed="false">
      <c r="A23" s="28" t="s">
        <v>27</v>
      </c>
      <c r="B23" s="29" t="s">
        <v>28</v>
      </c>
      <c r="C23" s="29" t="s">
        <v>29</v>
      </c>
      <c r="D23" s="29" t="s">
        <v>30</v>
      </c>
      <c r="E23" s="29" t="s">
        <v>31</v>
      </c>
      <c r="F23" s="29" t="s">
        <v>32</v>
      </c>
      <c r="G23" s="30" t="s">
        <v>33</v>
      </c>
      <c r="H23" s="30" t="s">
        <v>34</v>
      </c>
      <c r="I23" s="31" t="s">
        <v>35</v>
      </c>
      <c r="J23" s="32"/>
    </row>
    <row r="24" customFormat="false" ht="18" hidden="false" customHeight="true" outlineLevel="0" collapsed="false">
      <c r="A24" s="33" t="s">
        <v>36</v>
      </c>
      <c r="B24" s="33" t="s">
        <v>37</v>
      </c>
      <c r="C24" s="34" t="n">
        <v>12.5</v>
      </c>
      <c r="D24" s="35" t="n">
        <v>12</v>
      </c>
      <c r="E24" s="35" t="n">
        <v>9</v>
      </c>
      <c r="F24" s="35" t="n">
        <v>9</v>
      </c>
      <c r="G24" s="36" t="n">
        <f aca="false">IF(OR($E24="",$D24=""),"",IF($F24="",$E24,$F24)-$D24)</f>
        <v>-3</v>
      </c>
      <c r="H24" s="37" t="n">
        <f aca="false">IF(OR($G24="",$C24=""),"",$G24*$C24)</f>
        <v>-37.5</v>
      </c>
      <c r="I24" s="38" t="str">
        <f aca="false">IF(AND($A24="",$E24=""),"",IF($A24="","Enter the item name",IF($E24="","",IF(COUNTIF($A$24:$A$43,$A24)&gt;1,"Item listed twice – keep one row",IF($D24="","ENTER the recorded qty",IF(IF($F24="",$E24,$F24)=$D24,IF($E24=$D24,"MATCH – no action","COUNT ERROR – record stays as is"),IF($F24="","RECOUNT this item",IF($W24="","DIFFERENCE – add it to the CHECK tab",IF($X24=1,"CHECKED – update record once approved","DIFFERENCE – being checked (CHECK tab)")))))))))</f>
        <v>DIFFERENCE – add it to the CHECK tab</v>
      </c>
      <c r="J24" s="39"/>
      <c r="T24" s="1" t="n">
        <f aca="false">IF(AND($A24&lt;&gt;"",$D24&lt;&gt;"",$E24&lt;&gt;"",$F24&lt;&gt;"",$F24&lt;&gt;$D24,COUNTIF($A$24:$A$43,$A24)=1),1,0)</f>
        <v>1</v>
      </c>
      <c r="U24" s="1" t="n">
        <f aca="false">IF($T24=1,COUNTIF($T$24:$T24,1),"")</f>
        <v>1</v>
      </c>
      <c r="V24" s="1" t="n">
        <f aca="false">IF(OR($I24="RECOUNT this item",$I24="DIFFERENCE – add it to the CHECK tab",$I24="DIFFERENCE – being checked (CHECK tab)"),IF(ISNUMBER($H24),ABS($H24),""),"")</f>
        <v>37.5</v>
      </c>
      <c r="W24" s="1" t="str">
        <f aca="false">IF($T24=1,IFERROR(MATCH($A24,CHECK!$A$11:$A$30,0),""),"")</f>
        <v/>
      </c>
      <c r="X24" s="1" t="str">
        <f aca="false">IF($W24="","",INDEX(CHECK!$K$11:$K$30,$W24))</f>
        <v/>
      </c>
    </row>
    <row r="25" customFormat="false" ht="18" hidden="false" customHeight="true" outlineLevel="0" collapsed="false">
      <c r="A25" s="33" t="s">
        <v>38</v>
      </c>
      <c r="B25" s="33" t="s">
        <v>39</v>
      </c>
      <c r="C25" s="34" t="n">
        <v>4.2</v>
      </c>
      <c r="D25" s="35" t="n">
        <v>40</v>
      </c>
      <c r="E25" s="35" t="n">
        <v>40</v>
      </c>
      <c r="F25" s="35"/>
      <c r="G25" s="36" t="n">
        <f aca="false">IF(OR($E25="",$D25=""),"",IF($F25="",$E25,$F25)-$D25)</f>
        <v>0</v>
      </c>
      <c r="H25" s="37" t="n">
        <f aca="false">IF(OR($G25="",$C25=""),"",$G25*$C25)</f>
        <v>0</v>
      </c>
      <c r="I25" s="38" t="str">
        <f aca="false">IF(AND($A25="",$E25=""),"",IF($A25="","Enter the item name",IF($E25="","",IF(COUNTIF($A$24:$A$43,$A25)&gt;1,"Item listed twice – keep one row",IF($D25="","ENTER the recorded qty",IF(IF($F25="",$E25,$F25)=$D25,IF($E25=$D25,"MATCH – no action","COUNT ERROR – record stays as is"),IF($F25="","RECOUNT this item",IF($W25="","DIFFERENCE – add it to the CHECK tab",IF($X25=1,"CHECKED – update record once approved","DIFFERENCE – being checked (CHECK tab)")))))))))</f>
        <v>MATCH – no action</v>
      </c>
      <c r="J25" s="39"/>
      <c r="T25" s="1" t="n">
        <f aca="false">IF(AND($A25&lt;&gt;"",$D25&lt;&gt;"",$E25&lt;&gt;"",$F25&lt;&gt;"",$F25&lt;&gt;$D25,COUNTIF($A$24:$A$43,$A25)=1),1,0)</f>
        <v>0</v>
      </c>
      <c r="U25" s="1" t="str">
        <f aca="false">IF($T25=1,COUNTIF($T$24:$T25,1),"")</f>
        <v/>
      </c>
      <c r="V25" s="1" t="str">
        <f aca="false">IF(OR($I25="RECOUNT this item",$I25="DIFFERENCE – add it to the CHECK tab",$I25="DIFFERENCE – being checked (CHECK tab)"),IF(ISNUMBER($H25),ABS($H25),""),"")</f>
        <v/>
      </c>
      <c r="W25" s="1" t="str">
        <f aca="false">IF($T25=1,IFERROR(MATCH($A25,CHECK!$A$11:$A$30,0),""),"")</f>
        <v/>
      </c>
      <c r="X25" s="1" t="str">
        <f aca="false">IF($W25="","",INDEX(CHECK!$K$11:$K$30,$W25))</f>
        <v/>
      </c>
    </row>
    <row r="26" customFormat="false" ht="18" hidden="false" customHeight="true" outlineLevel="0" collapsed="false">
      <c r="A26" s="33" t="s">
        <v>40</v>
      </c>
      <c r="B26" s="33" t="s">
        <v>41</v>
      </c>
      <c r="C26" s="34" t="n">
        <v>0.05</v>
      </c>
      <c r="D26" s="35" t="n">
        <v>200</v>
      </c>
      <c r="E26" s="35" t="n">
        <v>215</v>
      </c>
      <c r="F26" s="35" t="n">
        <v>215</v>
      </c>
      <c r="G26" s="36" t="n">
        <f aca="false">IF(OR($E26="",$D26=""),"",IF($F26="",$E26,$F26)-$D26)</f>
        <v>15</v>
      </c>
      <c r="H26" s="37" t="n">
        <f aca="false">IF(OR($G26="",$C26=""),"",$G26*$C26)</f>
        <v>0.75</v>
      </c>
      <c r="I26" s="38" t="str">
        <f aca="false">IF(AND($A26="",$E26=""),"",IF($A26="","Enter the item name",IF($E26="","",IF(COUNTIF($A$24:$A$43,$A26)&gt;1,"Item listed twice – keep one row",IF($D26="","ENTER the recorded qty",IF(IF($F26="",$E26,$F26)=$D26,IF($E26=$D26,"MATCH – no action","COUNT ERROR – record stays as is"),IF($F26="","RECOUNT this item",IF($W26="","DIFFERENCE – add it to the CHECK tab",IF($X26=1,"CHECKED – update record once approved","DIFFERENCE – being checked (CHECK tab)")))))))))</f>
        <v>DIFFERENCE – add it to the CHECK tab</v>
      </c>
      <c r="J26" s="39"/>
      <c r="T26" s="1" t="n">
        <f aca="false">IF(AND($A26&lt;&gt;"",$D26&lt;&gt;"",$E26&lt;&gt;"",$F26&lt;&gt;"",$F26&lt;&gt;$D26,COUNTIF($A$24:$A$43,$A26)=1),1,0)</f>
        <v>1</v>
      </c>
      <c r="U26" s="1" t="n">
        <f aca="false">IF($T26=1,COUNTIF($T$24:$T26,1),"")</f>
        <v>2</v>
      </c>
      <c r="V26" s="1" t="n">
        <f aca="false">IF(OR($I26="RECOUNT this item",$I26="DIFFERENCE – add it to the CHECK tab",$I26="DIFFERENCE – being checked (CHECK tab)"),IF(ISNUMBER($H26),ABS($H26),""),"")</f>
        <v>0.75</v>
      </c>
      <c r="W26" s="1" t="str">
        <f aca="false">IF($T26=1,IFERROR(MATCH($A26,CHECK!$A$11:$A$30,0),""),"")</f>
        <v/>
      </c>
      <c r="X26" s="1" t="str">
        <f aca="false">IF($W26="","",INDEX(CHECK!$K$11:$K$30,$W26))</f>
        <v/>
      </c>
    </row>
    <row r="27" customFormat="false" ht="18" hidden="false" customHeight="true" outlineLevel="0" collapsed="false">
      <c r="A27" s="33" t="s">
        <v>42</v>
      </c>
      <c r="B27" s="33" t="s">
        <v>43</v>
      </c>
      <c r="C27" s="34" t="n">
        <v>1.8</v>
      </c>
      <c r="D27" s="35" t="n">
        <v>30</v>
      </c>
      <c r="E27" s="35" t="n">
        <v>27</v>
      </c>
      <c r="F27" s="35" t="n">
        <v>30</v>
      </c>
      <c r="G27" s="36" t="n">
        <f aca="false">IF(OR($E27="",$D27=""),"",IF($F27="",$E27,$F27)-$D27)</f>
        <v>0</v>
      </c>
      <c r="H27" s="37" t="n">
        <f aca="false">IF(OR($G27="",$C27=""),"",$G27*$C27)</f>
        <v>0</v>
      </c>
      <c r="I27" s="38" t="str">
        <f aca="false">IF(AND($A27="",$E27=""),"",IF($A27="","Enter the item name",IF($E27="","",IF(COUNTIF($A$24:$A$43,$A27)&gt;1,"Item listed twice – keep one row",IF($D27="","ENTER the recorded qty",IF(IF($F27="",$E27,$F27)=$D27,IF($E27=$D27,"MATCH – no action","COUNT ERROR – record stays as is"),IF($F27="","RECOUNT this item",IF($W27="","DIFFERENCE – add it to the CHECK tab",IF($X27=1,"CHECKED – update record once approved","DIFFERENCE – being checked (CHECK tab)")))))))))</f>
        <v>COUNT ERROR – record stays as is</v>
      </c>
      <c r="J27" s="39"/>
      <c r="T27" s="1" t="n">
        <f aca="false">IF(AND($A27&lt;&gt;"",$D27&lt;&gt;"",$E27&lt;&gt;"",$F27&lt;&gt;"",$F27&lt;&gt;$D27,COUNTIF($A$24:$A$43,$A27)=1),1,0)</f>
        <v>0</v>
      </c>
      <c r="U27" s="1" t="str">
        <f aca="false">IF($T27=1,COUNTIF($T$24:$T27,1),"")</f>
        <v/>
      </c>
      <c r="V27" s="1" t="str">
        <f aca="false">IF(OR($I27="RECOUNT this item",$I27="DIFFERENCE – add it to the CHECK tab",$I27="DIFFERENCE – being checked (CHECK tab)"),IF(ISNUMBER($H27),ABS($H27),""),"")</f>
        <v/>
      </c>
      <c r="W27" s="1" t="str">
        <f aca="false">IF($T27=1,IFERROR(MATCH($A27,CHECK!$A$11:$A$30,0),""),"")</f>
        <v/>
      </c>
      <c r="X27" s="1" t="str">
        <f aca="false">IF($W27="","",INDEX(CHECK!$K$11:$K$30,$W27))</f>
        <v/>
      </c>
    </row>
    <row r="28" customFormat="false" ht="18" hidden="false" customHeight="true" outlineLevel="0" collapsed="false">
      <c r="A28" s="33" t="s">
        <v>44</v>
      </c>
      <c r="B28" s="33" t="s">
        <v>45</v>
      </c>
      <c r="C28" s="34" t="n">
        <v>6.9</v>
      </c>
      <c r="D28" s="35" t="n">
        <v>24</v>
      </c>
      <c r="E28" s="35" t="n">
        <v>20</v>
      </c>
      <c r="F28" s="35"/>
      <c r="G28" s="36" t="n">
        <f aca="false">IF(OR($E28="",$D28=""),"",IF($F28="",$E28,$F28)-$D28)</f>
        <v>-4</v>
      </c>
      <c r="H28" s="37" t="n">
        <f aca="false">IF(OR($G28="",$C28=""),"",$G28*$C28)</f>
        <v>-27.6</v>
      </c>
      <c r="I28" s="38" t="str">
        <f aca="false">IF(AND($A28="",$E28=""),"",IF($A28="","Enter the item name",IF($E28="","",IF(COUNTIF($A$24:$A$43,$A28)&gt;1,"Item listed twice – keep one row",IF($D28="","ENTER the recorded qty",IF(IF($F28="",$E28,$F28)=$D28,IF($E28=$D28,"MATCH – no action","COUNT ERROR – record stays as is"),IF($F28="","RECOUNT this item",IF($W28="","DIFFERENCE – add it to the CHECK tab",IF($X28=1,"CHECKED – update record once approved","DIFFERENCE – being checked (CHECK tab)")))))))))</f>
        <v>RECOUNT this item</v>
      </c>
      <c r="J28" s="39"/>
      <c r="T28" s="1" t="n">
        <f aca="false">IF(AND($A28&lt;&gt;"",$D28&lt;&gt;"",$E28&lt;&gt;"",$F28&lt;&gt;"",$F28&lt;&gt;$D28,COUNTIF($A$24:$A$43,$A28)=1),1,0)</f>
        <v>0</v>
      </c>
      <c r="U28" s="1" t="str">
        <f aca="false">IF($T28=1,COUNTIF($T$24:$T28,1),"")</f>
        <v/>
      </c>
      <c r="V28" s="1" t="n">
        <f aca="false">IF(OR($I28="RECOUNT this item",$I28="DIFFERENCE – add it to the CHECK tab",$I28="DIFFERENCE – being checked (CHECK tab)"),IF(ISNUMBER($H28),ABS($H28),""),"")</f>
        <v>27.6</v>
      </c>
      <c r="W28" s="1" t="str">
        <f aca="false">IF($T28=1,IFERROR(MATCH($A28,CHECK!$A$11:$A$30,0),""),"")</f>
        <v/>
      </c>
      <c r="X28" s="1" t="str">
        <f aca="false">IF($W28="","",INDEX(CHECK!$K$11:$K$30,$W28))</f>
        <v/>
      </c>
    </row>
    <row r="29" customFormat="false" ht="18" hidden="false" customHeight="true" outlineLevel="0" collapsed="false">
      <c r="A29" s="33" t="s">
        <v>46</v>
      </c>
      <c r="B29" s="33" t="s">
        <v>47</v>
      </c>
      <c r="C29" s="34" t="n">
        <v>8</v>
      </c>
      <c r="D29" s="35"/>
      <c r="E29" s="35" t="n">
        <v>5</v>
      </c>
      <c r="F29" s="35"/>
      <c r="G29" s="36" t="str">
        <f aca="false">IF(OR($E29="",$D29=""),"",IF($F29="",$E29,$F29)-$D29)</f>
        <v/>
      </c>
      <c r="H29" s="37" t="str">
        <f aca="false">IF(OR($G29="",$C29=""),"",$G29*$C29)</f>
        <v/>
      </c>
      <c r="I29" s="38" t="str">
        <f aca="false">IF(AND($A29="",$E29=""),"",IF($A29="","Enter the item name",IF($E29="","",IF(COUNTIF($A$24:$A$43,$A29)&gt;1,"Item listed twice – keep one row",IF($D29="","ENTER the recorded qty",IF(IF($F29="",$E29,$F29)=$D29,IF($E29=$D29,"MATCH – no action","COUNT ERROR – record stays as is"),IF($F29="","RECOUNT this item",IF($W29="","DIFFERENCE – add it to the CHECK tab",IF($X29=1,"CHECKED – update record once approved","DIFFERENCE – being checked (CHECK tab)")))))))))</f>
        <v>ENTER the recorded qty</v>
      </c>
      <c r="J29" s="39"/>
      <c r="T29" s="1" t="n">
        <f aca="false">IF(AND($A29&lt;&gt;"",$D29&lt;&gt;"",$E29&lt;&gt;"",$F29&lt;&gt;"",$F29&lt;&gt;$D29,COUNTIF($A$24:$A$43,$A29)=1),1,0)</f>
        <v>0</v>
      </c>
      <c r="U29" s="1" t="str">
        <f aca="false">IF($T29=1,COUNTIF($T$24:$T29,1),"")</f>
        <v/>
      </c>
      <c r="V29" s="1" t="str">
        <f aca="false">IF(OR($I29="RECOUNT this item",$I29="DIFFERENCE – add it to the CHECK tab",$I29="DIFFERENCE – being checked (CHECK tab)"),IF(ISNUMBER($H29),ABS($H29),""),"")</f>
        <v/>
      </c>
      <c r="W29" s="1" t="str">
        <f aca="false">IF($T29=1,IFERROR(MATCH($A29,CHECK!$A$11:$A$30,0),""),"")</f>
        <v/>
      </c>
      <c r="X29" s="1" t="str">
        <f aca="false">IF($W29="","",INDEX(CHECK!$K$11:$K$30,$W29))</f>
        <v/>
      </c>
    </row>
    <row r="30" customFormat="false" ht="18" hidden="false" customHeight="true" outlineLevel="0" collapsed="false">
      <c r="A30" s="40"/>
      <c r="B30" s="40"/>
      <c r="C30" s="41"/>
      <c r="D30" s="42"/>
      <c r="E30" s="42"/>
      <c r="F30" s="42"/>
      <c r="G30" s="36" t="str">
        <f aca="false">IF(OR($E30="",$D30=""),"",IF($F30="",$E30,$F30)-$D30)</f>
        <v/>
      </c>
      <c r="H30" s="37" t="str">
        <f aca="false">IF(OR($G30="",$C30=""),"",$G30*$C30)</f>
        <v/>
      </c>
      <c r="I30" s="38" t="str">
        <f aca="false">IF(AND($A30="",$E30=""),"",IF($A30="","Enter the item name",IF($E30="","",IF(COUNTIF($A$24:$A$43,$A30)&gt;1,"Item listed twice – keep one row",IF($D30="","ENTER the recorded qty",IF(IF($F30="",$E30,$F30)=$D30,IF($E30=$D30,"MATCH – no action","COUNT ERROR – record stays as is"),IF($F30="","RECOUNT this item",IF($W30="","DIFFERENCE – add it to the CHECK tab",IF($X30=1,"CHECKED – update record once approved","DIFFERENCE – being checked (CHECK tab)")))))))))</f>
        <v/>
      </c>
      <c r="J30" s="39"/>
      <c r="T30" s="1" t="n">
        <f aca="false">IF(AND($A30&lt;&gt;"",$D30&lt;&gt;"",$E30&lt;&gt;"",$F30&lt;&gt;"",$F30&lt;&gt;$D30,COUNTIF($A$24:$A$43,$A30)=1),1,0)</f>
        <v>0</v>
      </c>
      <c r="U30" s="1" t="str">
        <f aca="false">IF($T30=1,COUNTIF($T$24:$T30,1),"")</f>
        <v/>
      </c>
      <c r="V30" s="1" t="str">
        <f aca="false">IF(OR($I30="RECOUNT this item",$I30="DIFFERENCE – add it to the CHECK tab",$I30="DIFFERENCE – being checked (CHECK tab)"),IF(ISNUMBER($H30),ABS($H30),""),"")</f>
        <v/>
      </c>
      <c r="W30" s="1" t="str">
        <f aca="false">IF($T30=1,IFERROR(MATCH($A30,CHECK!$A$11:$A$30,0),""),"")</f>
        <v/>
      </c>
      <c r="X30" s="1" t="str">
        <f aca="false">IF($W30="","",INDEX(CHECK!$K$11:$K$30,$W30))</f>
        <v/>
      </c>
    </row>
    <row r="31" customFormat="false" ht="18" hidden="false" customHeight="true" outlineLevel="0" collapsed="false">
      <c r="A31" s="40"/>
      <c r="B31" s="40"/>
      <c r="C31" s="41"/>
      <c r="D31" s="42"/>
      <c r="E31" s="42"/>
      <c r="F31" s="42"/>
      <c r="G31" s="36" t="str">
        <f aca="false">IF(OR($E31="",$D31=""),"",IF($F31="",$E31,$F31)-$D31)</f>
        <v/>
      </c>
      <c r="H31" s="37" t="str">
        <f aca="false">IF(OR($G31="",$C31=""),"",$G31*$C31)</f>
        <v/>
      </c>
      <c r="I31" s="38" t="str">
        <f aca="false">IF(AND($A31="",$E31=""),"",IF($A31="","Enter the item name",IF($E31="","",IF(COUNTIF($A$24:$A$43,$A31)&gt;1,"Item listed twice – keep one row",IF($D31="","ENTER the recorded qty",IF(IF($F31="",$E31,$F31)=$D31,IF($E31=$D31,"MATCH – no action","COUNT ERROR – record stays as is"),IF($F31="","RECOUNT this item",IF($W31="","DIFFERENCE – add it to the CHECK tab",IF($X31=1,"CHECKED – update record once approved","DIFFERENCE – being checked (CHECK tab)")))))))))</f>
        <v/>
      </c>
      <c r="J31" s="39"/>
      <c r="T31" s="1" t="n">
        <f aca="false">IF(AND($A31&lt;&gt;"",$D31&lt;&gt;"",$E31&lt;&gt;"",$F31&lt;&gt;"",$F31&lt;&gt;$D31,COUNTIF($A$24:$A$43,$A31)=1),1,0)</f>
        <v>0</v>
      </c>
      <c r="U31" s="1" t="str">
        <f aca="false">IF($T31=1,COUNTIF($T$24:$T31,1),"")</f>
        <v/>
      </c>
      <c r="V31" s="1" t="str">
        <f aca="false">IF(OR($I31="RECOUNT this item",$I31="DIFFERENCE – add it to the CHECK tab",$I31="DIFFERENCE – being checked (CHECK tab)"),IF(ISNUMBER($H31),ABS($H31),""),"")</f>
        <v/>
      </c>
      <c r="W31" s="1" t="str">
        <f aca="false">IF($T31=1,IFERROR(MATCH($A31,CHECK!$A$11:$A$30,0),""),"")</f>
        <v/>
      </c>
      <c r="X31" s="1" t="str">
        <f aca="false">IF($W31="","",INDEX(CHECK!$K$11:$K$30,$W31))</f>
        <v/>
      </c>
    </row>
    <row r="32" customFormat="false" ht="18" hidden="false" customHeight="true" outlineLevel="0" collapsed="false">
      <c r="A32" s="40"/>
      <c r="B32" s="40"/>
      <c r="C32" s="41"/>
      <c r="D32" s="42"/>
      <c r="E32" s="42"/>
      <c r="F32" s="42"/>
      <c r="G32" s="36" t="str">
        <f aca="false">IF(OR($E32="",$D32=""),"",IF($F32="",$E32,$F32)-$D32)</f>
        <v/>
      </c>
      <c r="H32" s="37" t="str">
        <f aca="false">IF(OR($G32="",$C32=""),"",$G32*$C32)</f>
        <v/>
      </c>
      <c r="I32" s="38" t="str">
        <f aca="false">IF(AND($A32="",$E32=""),"",IF($A32="","Enter the item name",IF($E32="","",IF(COUNTIF($A$24:$A$43,$A32)&gt;1,"Item listed twice – keep one row",IF($D32="","ENTER the recorded qty",IF(IF($F32="",$E32,$F32)=$D32,IF($E32=$D32,"MATCH – no action","COUNT ERROR – record stays as is"),IF($F32="","RECOUNT this item",IF($W32="","DIFFERENCE – add it to the CHECK tab",IF($X32=1,"CHECKED – update record once approved","DIFFERENCE – being checked (CHECK tab)")))))))))</f>
        <v/>
      </c>
      <c r="J32" s="39"/>
      <c r="T32" s="1" t="n">
        <f aca="false">IF(AND($A32&lt;&gt;"",$D32&lt;&gt;"",$E32&lt;&gt;"",$F32&lt;&gt;"",$F32&lt;&gt;$D32,COUNTIF($A$24:$A$43,$A32)=1),1,0)</f>
        <v>0</v>
      </c>
      <c r="U32" s="1" t="str">
        <f aca="false">IF($T32=1,COUNTIF($T$24:$T32,1),"")</f>
        <v/>
      </c>
      <c r="V32" s="1" t="str">
        <f aca="false">IF(OR($I32="RECOUNT this item",$I32="DIFFERENCE – add it to the CHECK tab",$I32="DIFFERENCE – being checked (CHECK tab)"),IF(ISNUMBER($H32),ABS($H32),""),"")</f>
        <v/>
      </c>
      <c r="W32" s="1" t="str">
        <f aca="false">IF($T32=1,IFERROR(MATCH($A32,CHECK!$A$11:$A$30,0),""),"")</f>
        <v/>
      </c>
      <c r="X32" s="1" t="str">
        <f aca="false">IF($W32="","",INDEX(CHECK!$K$11:$K$30,$W32))</f>
        <v/>
      </c>
    </row>
    <row r="33" customFormat="false" ht="18" hidden="false" customHeight="true" outlineLevel="0" collapsed="false">
      <c r="A33" s="40"/>
      <c r="B33" s="40"/>
      <c r="C33" s="41"/>
      <c r="D33" s="42"/>
      <c r="E33" s="42"/>
      <c r="F33" s="42"/>
      <c r="G33" s="36" t="str">
        <f aca="false">IF(OR($E33="",$D33=""),"",IF($F33="",$E33,$F33)-$D33)</f>
        <v/>
      </c>
      <c r="H33" s="37" t="str">
        <f aca="false">IF(OR($G33="",$C33=""),"",$G33*$C33)</f>
        <v/>
      </c>
      <c r="I33" s="38" t="str">
        <f aca="false">IF(AND($A33="",$E33=""),"",IF($A33="","Enter the item name",IF($E33="","",IF(COUNTIF($A$24:$A$43,$A33)&gt;1,"Item listed twice – keep one row",IF($D33="","ENTER the recorded qty",IF(IF($F33="",$E33,$F33)=$D33,IF($E33=$D33,"MATCH – no action","COUNT ERROR – record stays as is"),IF($F33="","RECOUNT this item",IF($W33="","DIFFERENCE – add it to the CHECK tab",IF($X33=1,"CHECKED – update record once approved","DIFFERENCE – being checked (CHECK tab)")))))))))</f>
        <v/>
      </c>
      <c r="J33" s="39"/>
      <c r="T33" s="1" t="n">
        <f aca="false">IF(AND($A33&lt;&gt;"",$D33&lt;&gt;"",$E33&lt;&gt;"",$F33&lt;&gt;"",$F33&lt;&gt;$D33,COUNTIF($A$24:$A$43,$A33)=1),1,0)</f>
        <v>0</v>
      </c>
      <c r="U33" s="1" t="str">
        <f aca="false">IF($T33=1,COUNTIF($T$24:$T33,1),"")</f>
        <v/>
      </c>
      <c r="V33" s="1" t="str">
        <f aca="false">IF(OR($I33="RECOUNT this item",$I33="DIFFERENCE – add it to the CHECK tab",$I33="DIFFERENCE – being checked (CHECK tab)"),IF(ISNUMBER($H33),ABS($H33),""),"")</f>
        <v/>
      </c>
      <c r="W33" s="1" t="str">
        <f aca="false">IF($T33=1,IFERROR(MATCH($A33,CHECK!$A$11:$A$30,0),""),"")</f>
        <v/>
      </c>
      <c r="X33" s="1" t="str">
        <f aca="false">IF($W33="","",INDEX(CHECK!$K$11:$K$30,$W33))</f>
        <v/>
      </c>
    </row>
    <row r="34" customFormat="false" ht="18" hidden="false" customHeight="true" outlineLevel="0" collapsed="false">
      <c r="A34" s="40"/>
      <c r="B34" s="40"/>
      <c r="C34" s="41"/>
      <c r="D34" s="42"/>
      <c r="E34" s="42"/>
      <c r="F34" s="42"/>
      <c r="G34" s="36" t="str">
        <f aca="false">IF(OR($E34="",$D34=""),"",IF($F34="",$E34,$F34)-$D34)</f>
        <v/>
      </c>
      <c r="H34" s="37" t="str">
        <f aca="false">IF(OR($G34="",$C34=""),"",$G34*$C34)</f>
        <v/>
      </c>
      <c r="I34" s="38" t="str">
        <f aca="false">IF(AND($A34="",$E34=""),"",IF($A34="","Enter the item name",IF($E34="","",IF(COUNTIF($A$24:$A$43,$A34)&gt;1,"Item listed twice – keep one row",IF($D34="","ENTER the recorded qty",IF(IF($F34="",$E34,$F34)=$D34,IF($E34=$D34,"MATCH – no action","COUNT ERROR – record stays as is"),IF($F34="","RECOUNT this item",IF($W34="","DIFFERENCE – add it to the CHECK tab",IF($X34=1,"CHECKED – update record once approved","DIFFERENCE – being checked (CHECK tab)")))))))))</f>
        <v/>
      </c>
      <c r="J34" s="39"/>
      <c r="T34" s="1" t="n">
        <f aca="false">IF(AND($A34&lt;&gt;"",$D34&lt;&gt;"",$E34&lt;&gt;"",$F34&lt;&gt;"",$F34&lt;&gt;$D34,COUNTIF($A$24:$A$43,$A34)=1),1,0)</f>
        <v>0</v>
      </c>
      <c r="U34" s="1" t="str">
        <f aca="false">IF($T34=1,COUNTIF($T$24:$T34,1),"")</f>
        <v/>
      </c>
      <c r="V34" s="1" t="str">
        <f aca="false">IF(OR($I34="RECOUNT this item",$I34="DIFFERENCE – add it to the CHECK tab",$I34="DIFFERENCE – being checked (CHECK tab)"),IF(ISNUMBER($H34),ABS($H34),""),"")</f>
        <v/>
      </c>
      <c r="W34" s="1" t="str">
        <f aca="false">IF($T34=1,IFERROR(MATCH($A34,CHECK!$A$11:$A$30,0),""),"")</f>
        <v/>
      </c>
      <c r="X34" s="1" t="str">
        <f aca="false">IF($W34="","",INDEX(CHECK!$K$11:$K$30,$W34))</f>
        <v/>
      </c>
    </row>
    <row r="35" customFormat="false" ht="18" hidden="false" customHeight="true" outlineLevel="0" collapsed="false">
      <c r="A35" s="40"/>
      <c r="B35" s="40"/>
      <c r="C35" s="41"/>
      <c r="D35" s="42"/>
      <c r="E35" s="42"/>
      <c r="F35" s="42"/>
      <c r="G35" s="36" t="str">
        <f aca="false">IF(OR($E35="",$D35=""),"",IF($F35="",$E35,$F35)-$D35)</f>
        <v/>
      </c>
      <c r="H35" s="37" t="str">
        <f aca="false">IF(OR($G35="",$C35=""),"",$G35*$C35)</f>
        <v/>
      </c>
      <c r="I35" s="38" t="str">
        <f aca="false">IF(AND($A35="",$E35=""),"",IF($A35="","Enter the item name",IF($E35="","",IF(COUNTIF($A$24:$A$43,$A35)&gt;1,"Item listed twice – keep one row",IF($D35="","ENTER the recorded qty",IF(IF($F35="",$E35,$F35)=$D35,IF($E35=$D35,"MATCH – no action","COUNT ERROR – record stays as is"),IF($F35="","RECOUNT this item",IF($W35="","DIFFERENCE – add it to the CHECK tab",IF($X35=1,"CHECKED – update record once approved","DIFFERENCE – being checked (CHECK tab)")))))))))</f>
        <v/>
      </c>
      <c r="J35" s="39"/>
      <c r="T35" s="1" t="n">
        <f aca="false">IF(AND($A35&lt;&gt;"",$D35&lt;&gt;"",$E35&lt;&gt;"",$F35&lt;&gt;"",$F35&lt;&gt;$D35,COUNTIF($A$24:$A$43,$A35)=1),1,0)</f>
        <v>0</v>
      </c>
      <c r="U35" s="1" t="str">
        <f aca="false">IF($T35=1,COUNTIF($T$24:$T35,1),"")</f>
        <v/>
      </c>
      <c r="V35" s="1" t="str">
        <f aca="false">IF(OR($I35="RECOUNT this item",$I35="DIFFERENCE – add it to the CHECK tab",$I35="DIFFERENCE – being checked (CHECK tab)"),IF(ISNUMBER($H35),ABS($H35),""),"")</f>
        <v/>
      </c>
      <c r="W35" s="1" t="str">
        <f aca="false">IF($T35=1,IFERROR(MATCH($A35,CHECK!$A$11:$A$30,0),""),"")</f>
        <v/>
      </c>
      <c r="X35" s="1" t="str">
        <f aca="false">IF($W35="","",INDEX(CHECK!$K$11:$K$30,$W35))</f>
        <v/>
      </c>
    </row>
    <row r="36" customFormat="false" ht="18" hidden="false" customHeight="true" outlineLevel="0" collapsed="false">
      <c r="A36" s="40"/>
      <c r="B36" s="40"/>
      <c r="C36" s="41"/>
      <c r="D36" s="42"/>
      <c r="E36" s="42"/>
      <c r="F36" s="42"/>
      <c r="G36" s="36" t="str">
        <f aca="false">IF(OR($E36="",$D36=""),"",IF($F36="",$E36,$F36)-$D36)</f>
        <v/>
      </c>
      <c r="H36" s="37" t="str">
        <f aca="false">IF(OR($G36="",$C36=""),"",$G36*$C36)</f>
        <v/>
      </c>
      <c r="I36" s="38" t="str">
        <f aca="false">IF(AND($A36="",$E36=""),"",IF($A36="","Enter the item name",IF($E36="","",IF(COUNTIF($A$24:$A$43,$A36)&gt;1,"Item listed twice – keep one row",IF($D36="","ENTER the recorded qty",IF(IF($F36="",$E36,$F36)=$D36,IF($E36=$D36,"MATCH – no action","COUNT ERROR – record stays as is"),IF($F36="","RECOUNT this item",IF($W36="","DIFFERENCE – add it to the CHECK tab",IF($X36=1,"CHECKED – update record once approved","DIFFERENCE – being checked (CHECK tab)")))))))))</f>
        <v/>
      </c>
      <c r="J36" s="39"/>
      <c r="T36" s="1" t="n">
        <f aca="false">IF(AND($A36&lt;&gt;"",$D36&lt;&gt;"",$E36&lt;&gt;"",$F36&lt;&gt;"",$F36&lt;&gt;$D36,COUNTIF($A$24:$A$43,$A36)=1),1,0)</f>
        <v>0</v>
      </c>
      <c r="U36" s="1" t="str">
        <f aca="false">IF($T36=1,COUNTIF($T$24:$T36,1),"")</f>
        <v/>
      </c>
      <c r="V36" s="1" t="str">
        <f aca="false">IF(OR($I36="RECOUNT this item",$I36="DIFFERENCE – add it to the CHECK tab",$I36="DIFFERENCE – being checked (CHECK tab)"),IF(ISNUMBER($H36),ABS($H36),""),"")</f>
        <v/>
      </c>
      <c r="W36" s="1" t="str">
        <f aca="false">IF($T36=1,IFERROR(MATCH($A36,CHECK!$A$11:$A$30,0),""),"")</f>
        <v/>
      </c>
      <c r="X36" s="1" t="str">
        <f aca="false">IF($W36="","",INDEX(CHECK!$K$11:$K$30,$W36))</f>
        <v/>
      </c>
    </row>
    <row r="37" customFormat="false" ht="18" hidden="false" customHeight="true" outlineLevel="0" collapsed="false">
      <c r="A37" s="40"/>
      <c r="B37" s="40"/>
      <c r="C37" s="41"/>
      <c r="D37" s="42"/>
      <c r="E37" s="42"/>
      <c r="F37" s="42"/>
      <c r="G37" s="36" t="str">
        <f aca="false">IF(OR($E37="",$D37=""),"",IF($F37="",$E37,$F37)-$D37)</f>
        <v/>
      </c>
      <c r="H37" s="37" t="str">
        <f aca="false">IF(OR($G37="",$C37=""),"",$G37*$C37)</f>
        <v/>
      </c>
      <c r="I37" s="38" t="str">
        <f aca="false">IF(AND($A37="",$E37=""),"",IF($A37="","Enter the item name",IF($E37="","",IF(COUNTIF($A$24:$A$43,$A37)&gt;1,"Item listed twice – keep one row",IF($D37="","ENTER the recorded qty",IF(IF($F37="",$E37,$F37)=$D37,IF($E37=$D37,"MATCH – no action","COUNT ERROR – record stays as is"),IF($F37="","RECOUNT this item",IF($W37="","DIFFERENCE – add it to the CHECK tab",IF($X37=1,"CHECKED – update record once approved","DIFFERENCE – being checked (CHECK tab)")))))))))</f>
        <v/>
      </c>
      <c r="J37" s="39"/>
      <c r="T37" s="1" t="n">
        <f aca="false">IF(AND($A37&lt;&gt;"",$D37&lt;&gt;"",$E37&lt;&gt;"",$F37&lt;&gt;"",$F37&lt;&gt;$D37,COUNTIF($A$24:$A$43,$A37)=1),1,0)</f>
        <v>0</v>
      </c>
      <c r="U37" s="1" t="str">
        <f aca="false">IF($T37=1,COUNTIF($T$24:$T37,1),"")</f>
        <v/>
      </c>
      <c r="V37" s="1" t="str">
        <f aca="false">IF(OR($I37="RECOUNT this item",$I37="DIFFERENCE – add it to the CHECK tab",$I37="DIFFERENCE – being checked (CHECK tab)"),IF(ISNUMBER($H37),ABS($H37),""),"")</f>
        <v/>
      </c>
      <c r="W37" s="1" t="str">
        <f aca="false">IF($T37=1,IFERROR(MATCH($A37,CHECK!$A$11:$A$30,0),""),"")</f>
        <v/>
      </c>
      <c r="X37" s="1" t="str">
        <f aca="false">IF($W37="","",INDEX(CHECK!$K$11:$K$30,$W37))</f>
        <v/>
      </c>
    </row>
    <row r="38" customFormat="false" ht="18" hidden="false" customHeight="true" outlineLevel="0" collapsed="false">
      <c r="A38" s="40"/>
      <c r="B38" s="40"/>
      <c r="C38" s="41"/>
      <c r="D38" s="42"/>
      <c r="E38" s="42"/>
      <c r="F38" s="42"/>
      <c r="G38" s="36" t="str">
        <f aca="false">IF(OR($E38="",$D38=""),"",IF($F38="",$E38,$F38)-$D38)</f>
        <v/>
      </c>
      <c r="H38" s="37" t="str">
        <f aca="false">IF(OR($G38="",$C38=""),"",$G38*$C38)</f>
        <v/>
      </c>
      <c r="I38" s="38" t="str">
        <f aca="false">IF(AND($A38="",$E38=""),"",IF($A38="","Enter the item name",IF($E38="","",IF(COUNTIF($A$24:$A$43,$A38)&gt;1,"Item listed twice – keep one row",IF($D38="","ENTER the recorded qty",IF(IF($F38="",$E38,$F38)=$D38,IF($E38=$D38,"MATCH – no action","COUNT ERROR – record stays as is"),IF($F38="","RECOUNT this item",IF($W38="","DIFFERENCE – add it to the CHECK tab",IF($X38=1,"CHECKED – update record once approved","DIFFERENCE – being checked (CHECK tab)")))))))))</f>
        <v/>
      </c>
      <c r="J38" s="39"/>
      <c r="T38" s="1" t="n">
        <f aca="false">IF(AND($A38&lt;&gt;"",$D38&lt;&gt;"",$E38&lt;&gt;"",$F38&lt;&gt;"",$F38&lt;&gt;$D38,COUNTIF($A$24:$A$43,$A38)=1),1,0)</f>
        <v>0</v>
      </c>
      <c r="U38" s="1" t="str">
        <f aca="false">IF($T38=1,COUNTIF($T$24:$T38,1),"")</f>
        <v/>
      </c>
      <c r="V38" s="1" t="str">
        <f aca="false">IF(OR($I38="RECOUNT this item",$I38="DIFFERENCE – add it to the CHECK tab",$I38="DIFFERENCE – being checked (CHECK tab)"),IF(ISNUMBER($H38),ABS($H38),""),"")</f>
        <v/>
      </c>
      <c r="W38" s="1" t="str">
        <f aca="false">IF($T38=1,IFERROR(MATCH($A38,CHECK!$A$11:$A$30,0),""),"")</f>
        <v/>
      </c>
      <c r="X38" s="1" t="str">
        <f aca="false">IF($W38="","",INDEX(CHECK!$K$11:$K$30,$W38))</f>
        <v/>
      </c>
    </row>
    <row r="39" customFormat="false" ht="18" hidden="false" customHeight="true" outlineLevel="0" collapsed="false">
      <c r="A39" s="40"/>
      <c r="B39" s="40"/>
      <c r="C39" s="41"/>
      <c r="D39" s="42"/>
      <c r="E39" s="42"/>
      <c r="F39" s="42"/>
      <c r="G39" s="36" t="str">
        <f aca="false">IF(OR($E39="",$D39=""),"",IF($F39="",$E39,$F39)-$D39)</f>
        <v/>
      </c>
      <c r="H39" s="37" t="str">
        <f aca="false">IF(OR($G39="",$C39=""),"",$G39*$C39)</f>
        <v/>
      </c>
      <c r="I39" s="38" t="str">
        <f aca="false">IF(AND($A39="",$E39=""),"",IF($A39="","Enter the item name",IF($E39="","",IF(COUNTIF($A$24:$A$43,$A39)&gt;1,"Item listed twice – keep one row",IF($D39="","ENTER the recorded qty",IF(IF($F39="",$E39,$F39)=$D39,IF($E39=$D39,"MATCH – no action","COUNT ERROR – record stays as is"),IF($F39="","RECOUNT this item",IF($W39="","DIFFERENCE – add it to the CHECK tab",IF($X39=1,"CHECKED – update record once approved","DIFFERENCE – being checked (CHECK tab)")))))))))</f>
        <v/>
      </c>
      <c r="J39" s="39"/>
      <c r="T39" s="1" t="n">
        <f aca="false">IF(AND($A39&lt;&gt;"",$D39&lt;&gt;"",$E39&lt;&gt;"",$F39&lt;&gt;"",$F39&lt;&gt;$D39,COUNTIF($A$24:$A$43,$A39)=1),1,0)</f>
        <v>0</v>
      </c>
      <c r="U39" s="1" t="str">
        <f aca="false">IF($T39=1,COUNTIF($T$24:$T39,1),"")</f>
        <v/>
      </c>
      <c r="V39" s="1" t="str">
        <f aca="false">IF(OR($I39="RECOUNT this item",$I39="DIFFERENCE – add it to the CHECK tab",$I39="DIFFERENCE – being checked (CHECK tab)"),IF(ISNUMBER($H39),ABS($H39),""),"")</f>
        <v/>
      </c>
      <c r="W39" s="1" t="str">
        <f aca="false">IF($T39=1,IFERROR(MATCH($A39,CHECK!$A$11:$A$30,0),""),"")</f>
        <v/>
      </c>
      <c r="X39" s="1" t="str">
        <f aca="false">IF($W39="","",INDEX(CHECK!$K$11:$K$30,$W39))</f>
        <v/>
      </c>
    </row>
    <row r="40" customFormat="false" ht="18" hidden="false" customHeight="true" outlineLevel="0" collapsed="false">
      <c r="A40" s="40"/>
      <c r="B40" s="40"/>
      <c r="C40" s="41"/>
      <c r="D40" s="42"/>
      <c r="E40" s="42"/>
      <c r="F40" s="42"/>
      <c r="G40" s="36" t="str">
        <f aca="false">IF(OR($E40="",$D40=""),"",IF($F40="",$E40,$F40)-$D40)</f>
        <v/>
      </c>
      <c r="H40" s="37" t="str">
        <f aca="false">IF(OR($G40="",$C40=""),"",$G40*$C40)</f>
        <v/>
      </c>
      <c r="I40" s="38" t="str">
        <f aca="false">IF(AND($A40="",$E40=""),"",IF($A40="","Enter the item name",IF($E40="","",IF(COUNTIF($A$24:$A$43,$A40)&gt;1,"Item listed twice – keep one row",IF($D40="","ENTER the recorded qty",IF(IF($F40="",$E40,$F40)=$D40,IF($E40=$D40,"MATCH – no action","COUNT ERROR – record stays as is"),IF($F40="","RECOUNT this item",IF($W40="","DIFFERENCE – add it to the CHECK tab",IF($X40=1,"CHECKED – update record once approved","DIFFERENCE – being checked (CHECK tab)")))))))))</f>
        <v/>
      </c>
      <c r="J40" s="39"/>
      <c r="T40" s="1" t="n">
        <f aca="false">IF(AND($A40&lt;&gt;"",$D40&lt;&gt;"",$E40&lt;&gt;"",$F40&lt;&gt;"",$F40&lt;&gt;$D40,COUNTIF($A$24:$A$43,$A40)=1),1,0)</f>
        <v>0</v>
      </c>
      <c r="U40" s="1" t="str">
        <f aca="false">IF($T40=1,COUNTIF($T$24:$T40,1),"")</f>
        <v/>
      </c>
      <c r="V40" s="1" t="str">
        <f aca="false">IF(OR($I40="RECOUNT this item",$I40="DIFFERENCE – add it to the CHECK tab",$I40="DIFFERENCE – being checked (CHECK tab)"),IF(ISNUMBER($H40),ABS($H40),""),"")</f>
        <v/>
      </c>
      <c r="W40" s="1" t="str">
        <f aca="false">IF($T40=1,IFERROR(MATCH($A40,CHECK!$A$11:$A$30,0),""),"")</f>
        <v/>
      </c>
      <c r="X40" s="1" t="str">
        <f aca="false">IF($W40="","",INDEX(CHECK!$K$11:$K$30,$W40))</f>
        <v/>
      </c>
    </row>
    <row r="41" customFormat="false" ht="18" hidden="false" customHeight="true" outlineLevel="0" collapsed="false">
      <c r="A41" s="40"/>
      <c r="B41" s="40"/>
      <c r="C41" s="41"/>
      <c r="D41" s="42"/>
      <c r="E41" s="42"/>
      <c r="F41" s="42"/>
      <c r="G41" s="36" t="str">
        <f aca="false">IF(OR($E41="",$D41=""),"",IF($F41="",$E41,$F41)-$D41)</f>
        <v/>
      </c>
      <c r="H41" s="37" t="str">
        <f aca="false">IF(OR($G41="",$C41=""),"",$G41*$C41)</f>
        <v/>
      </c>
      <c r="I41" s="38" t="str">
        <f aca="false">IF(AND($A41="",$E41=""),"",IF($A41="","Enter the item name",IF($E41="","",IF(COUNTIF($A$24:$A$43,$A41)&gt;1,"Item listed twice – keep one row",IF($D41="","ENTER the recorded qty",IF(IF($F41="",$E41,$F41)=$D41,IF($E41=$D41,"MATCH – no action","COUNT ERROR – record stays as is"),IF($F41="","RECOUNT this item",IF($W41="","DIFFERENCE – add it to the CHECK tab",IF($X41=1,"CHECKED – update record once approved","DIFFERENCE – being checked (CHECK tab)")))))))))</f>
        <v/>
      </c>
      <c r="J41" s="39"/>
      <c r="T41" s="1" t="n">
        <f aca="false">IF(AND($A41&lt;&gt;"",$D41&lt;&gt;"",$E41&lt;&gt;"",$F41&lt;&gt;"",$F41&lt;&gt;$D41,COUNTIF($A$24:$A$43,$A41)=1),1,0)</f>
        <v>0</v>
      </c>
      <c r="U41" s="1" t="str">
        <f aca="false">IF($T41=1,COUNTIF($T$24:$T41,1),"")</f>
        <v/>
      </c>
      <c r="V41" s="1" t="str">
        <f aca="false">IF(OR($I41="RECOUNT this item",$I41="DIFFERENCE – add it to the CHECK tab",$I41="DIFFERENCE – being checked (CHECK tab)"),IF(ISNUMBER($H41),ABS($H41),""),"")</f>
        <v/>
      </c>
      <c r="W41" s="1" t="str">
        <f aca="false">IF($T41=1,IFERROR(MATCH($A41,CHECK!$A$11:$A$30,0),""),"")</f>
        <v/>
      </c>
      <c r="X41" s="1" t="str">
        <f aca="false">IF($W41="","",INDEX(CHECK!$K$11:$K$30,$W41))</f>
        <v/>
      </c>
    </row>
    <row r="42" customFormat="false" ht="18" hidden="false" customHeight="true" outlineLevel="0" collapsed="false">
      <c r="A42" s="40"/>
      <c r="B42" s="40"/>
      <c r="C42" s="41"/>
      <c r="D42" s="42"/>
      <c r="E42" s="42"/>
      <c r="F42" s="42"/>
      <c r="G42" s="36" t="str">
        <f aca="false">IF(OR($E42="",$D42=""),"",IF($F42="",$E42,$F42)-$D42)</f>
        <v/>
      </c>
      <c r="H42" s="37" t="str">
        <f aca="false">IF(OR($G42="",$C42=""),"",$G42*$C42)</f>
        <v/>
      </c>
      <c r="I42" s="38" t="str">
        <f aca="false">IF(AND($A42="",$E42=""),"",IF($A42="","Enter the item name",IF($E42="","",IF(COUNTIF($A$24:$A$43,$A42)&gt;1,"Item listed twice – keep one row",IF($D42="","ENTER the recorded qty",IF(IF($F42="",$E42,$F42)=$D42,IF($E42=$D42,"MATCH – no action","COUNT ERROR – record stays as is"),IF($F42="","RECOUNT this item",IF($W42="","DIFFERENCE – add it to the CHECK tab",IF($X42=1,"CHECKED – update record once approved","DIFFERENCE – being checked (CHECK tab)")))))))))</f>
        <v/>
      </c>
      <c r="J42" s="39"/>
      <c r="T42" s="1" t="n">
        <f aca="false">IF(AND($A42&lt;&gt;"",$D42&lt;&gt;"",$E42&lt;&gt;"",$F42&lt;&gt;"",$F42&lt;&gt;$D42,COUNTIF($A$24:$A$43,$A42)=1),1,0)</f>
        <v>0</v>
      </c>
      <c r="U42" s="1" t="str">
        <f aca="false">IF($T42=1,COUNTIF($T$24:$T42,1),"")</f>
        <v/>
      </c>
      <c r="V42" s="1" t="str">
        <f aca="false">IF(OR($I42="RECOUNT this item",$I42="DIFFERENCE – add it to the CHECK tab",$I42="DIFFERENCE – being checked (CHECK tab)"),IF(ISNUMBER($H42),ABS($H42),""),"")</f>
        <v/>
      </c>
      <c r="W42" s="1" t="str">
        <f aca="false">IF($T42=1,IFERROR(MATCH($A42,CHECK!$A$11:$A$30,0),""),"")</f>
        <v/>
      </c>
      <c r="X42" s="1" t="str">
        <f aca="false">IF($W42="","",INDEX(CHECK!$K$11:$K$30,$W42))</f>
        <v/>
      </c>
    </row>
    <row r="43" customFormat="false" ht="18" hidden="false" customHeight="true" outlineLevel="0" collapsed="false">
      <c r="A43" s="40"/>
      <c r="B43" s="40"/>
      <c r="C43" s="41"/>
      <c r="D43" s="42"/>
      <c r="E43" s="42"/>
      <c r="F43" s="42"/>
      <c r="G43" s="36" t="str">
        <f aca="false">IF(OR($E43="",$D43=""),"",IF($F43="",$E43,$F43)-$D43)</f>
        <v/>
      </c>
      <c r="H43" s="37" t="str">
        <f aca="false">IF(OR($G43="",$C43=""),"",$G43*$C43)</f>
        <v/>
      </c>
      <c r="I43" s="38" t="str">
        <f aca="false">IF(AND($A43="",$E43=""),"",IF($A43="","Enter the item name",IF($E43="","",IF(COUNTIF($A$24:$A$43,$A43)&gt;1,"Item listed twice – keep one row",IF($D43="","ENTER the recorded qty",IF(IF($F43="",$E43,$F43)=$D43,IF($E43=$D43,"MATCH – no action","COUNT ERROR – record stays as is"),IF($F43="","RECOUNT this item",IF($W43="","DIFFERENCE – add it to the CHECK tab",IF($X43=1,"CHECKED – update record once approved","DIFFERENCE – being checked (CHECK tab)")))))))))</f>
        <v/>
      </c>
      <c r="J43" s="39"/>
      <c r="T43" s="1" t="n">
        <f aca="false">IF(AND($A43&lt;&gt;"",$D43&lt;&gt;"",$E43&lt;&gt;"",$F43&lt;&gt;"",$F43&lt;&gt;$D43,COUNTIF($A$24:$A$43,$A43)=1),1,0)</f>
        <v>0</v>
      </c>
      <c r="U43" s="1" t="str">
        <f aca="false">IF($T43=1,COUNTIF($T$24:$T43,1),"")</f>
        <v/>
      </c>
      <c r="V43" s="1" t="str">
        <f aca="false">IF(OR($I43="RECOUNT this item",$I43="DIFFERENCE – add it to the CHECK tab",$I43="DIFFERENCE – being checked (CHECK tab)"),IF(ISNUMBER($H43),ABS($H43),""),"")</f>
        <v/>
      </c>
      <c r="W43" s="1" t="str">
        <f aca="false">IF($T43=1,IFERROR(MATCH($A43,CHECK!$A$11:$A$30,0),""),"")</f>
        <v/>
      </c>
      <c r="X43" s="1" t="str">
        <f aca="false">IF($W43="","",INDEX(CHECK!$K$11:$K$30,$W43))</f>
        <v/>
      </c>
    </row>
    <row r="44" customFormat="false" ht="9.75" hidden="false" customHeight="true" outlineLevel="0" collapsed="false"/>
    <row r="45" customFormat="false" ht="25.5" hidden="false" customHeight="true" outlineLevel="0" collapsed="false">
      <c r="A45" s="26" t="s">
        <v>48</v>
      </c>
      <c r="B45" s="26"/>
      <c r="C45" s="26"/>
      <c r="D45" s="26"/>
      <c r="E45" s="26"/>
      <c r="F45" s="26"/>
      <c r="G45" s="26"/>
      <c r="H45" s="26"/>
      <c r="I45" s="26"/>
      <c r="J45" s="26"/>
    </row>
    <row r="47" customFormat="false" ht="15" hidden="false" customHeight="false" outlineLevel="0" collapsed="false">
      <c r="A47" s="43" t="s">
        <v>49</v>
      </c>
      <c r="B47" s="43"/>
      <c r="C47" s="43"/>
      <c r="D47" s="43"/>
      <c r="E47" s="43"/>
      <c r="F47" s="43"/>
      <c r="G47" s="43"/>
      <c r="H47" s="43"/>
      <c r="I47" s="43"/>
      <c r="J47" s="43"/>
    </row>
  </sheetData>
  <mergeCells count="33">
    <mergeCell ref="B6:C6"/>
    <mergeCell ref="D6:E6"/>
    <mergeCell ref="F6:G6"/>
    <mergeCell ref="H6:I6"/>
    <mergeCell ref="B7:C7"/>
    <mergeCell ref="D7:E7"/>
    <mergeCell ref="F7:G7"/>
    <mergeCell ref="H7:I7"/>
    <mergeCell ref="B8:C8"/>
    <mergeCell ref="D8:E8"/>
    <mergeCell ref="F8:G8"/>
    <mergeCell ref="H8:I8"/>
    <mergeCell ref="A10:E10"/>
    <mergeCell ref="F10:J10"/>
    <mergeCell ref="A11:E11"/>
    <mergeCell ref="F11:J11"/>
    <mergeCell ref="A12:B12"/>
    <mergeCell ref="C12:E12"/>
    <mergeCell ref="F12:H12"/>
    <mergeCell ref="I12:J12"/>
    <mergeCell ref="A14:C14"/>
    <mergeCell ref="D14:F14"/>
    <mergeCell ref="G14:H14"/>
    <mergeCell ref="A15:J15"/>
    <mergeCell ref="A16:J16"/>
    <mergeCell ref="B19:C19"/>
    <mergeCell ref="D19:E19"/>
    <mergeCell ref="F19:J19"/>
    <mergeCell ref="A20:J20"/>
    <mergeCell ref="A22:F22"/>
    <mergeCell ref="G22:J22"/>
    <mergeCell ref="A45:J45"/>
    <mergeCell ref="A47:J47"/>
  </mergeCells>
  <conditionalFormatting sqref="J6">
    <cfRule type="expression" priority="2" aboveAverage="0" equalAverage="0" bottom="0" percent="0" rank="0" text="" dxfId="11">
      <formula>$J$6&gt;0</formula>
    </cfRule>
  </conditionalFormatting>
  <conditionalFormatting sqref="I24:J43">
    <cfRule type="expression" priority="3" aboveAverage="0" equalAverage="0" bottom="0" percent="0" rank="0" text="" dxfId="12">
      <formula>OR($I24="MATCH – no action",$I24="COUNT ERROR – record stays as is")</formula>
    </cfRule>
    <cfRule type="expression" priority="4" aboveAverage="0" equalAverage="0" bottom="0" percent="0" rank="0" text="" dxfId="13">
      <formula>OR($I24="RECOUNT this item",$I24="DIFFERENCE – add it to the CHECK tab",$I24="DIFFERENCE – being checked (CHECK tab)")</formula>
    </cfRule>
    <cfRule type="expression" priority="5" aboveAverage="0" equalAverage="0" bottom="0" percent="0" rank="0" text="" dxfId="14">
      <formula>OR($I24="CHECKED – update record once approved")</formula>
    </cfRule>
    <cfRule type="expression" priority="6" aboveAverage="0" equalAverage="0" bottom="0" percent="0" rank="0" text="" dxfId="15">
      <formula>OR($I24="ENTER the recorded qty",$I24="Item listed twice – keep one row",$I24="Enter the item name")</formula>
    </cfRule>
  </conditionalFormatting>
  <dataValidations count="2">
    <dataValidation allowBlank="true" error="Enter a whole number, 0 or more." errorStyle="stop" errorTitle="Quantity" operator="greaterThanOrEqual" showDropDown="false" showErrorMessage="true" showInputMessage="false" sqref="D24:F43" type="whole">
      <formula1>0</formula1>
      <formula2>0</formula2>
    </dataValidation>
    <dataValidation allowBlank="true" error="Enter a cost of 0 or more." errorStyle="stop" errorTitle="Unit cost" operator="greaterThanOrEqual" showDropDown="false" showErrorMessage="true" showInputMessage="false" sqref="C24:C43" type="decimal">
      <formula1>0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  <tableParts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12148"/>
    <pageSetUpPr fitToPage="true"/>
  </sheetPr>
  <dimension ref="A1:K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1" activeCellId="0" sqref="A1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4"/>
    <col collapsed="false" customWidth="true" hidden="false" outlineLevel="0" max="2" min="2" style="1" width="12"/>
    <col collapsed="false" customWidth="true" hidden="false" outlineLevel="0" max="3" min="3" style="1" width="11"/>
    <col collapsed="false" customWidth="true" hidden="false" outlineLevel="0" max="4" min="4" style="1" width="12"/>
    <col collapsed="false" customWidth="true" hidden="false" outlineLevel="0" max="5" min="5" style="1" width="18"/>
    <col collapsed="false" customWidth="true" hidden="false" outlineLevel="0" max="6" min="6" style="1" width="36"/>
    <col collapsed="false" customWidth="true" hidden="false" outlineLevel="0" max="7" min="7" style="1" width="16"/>
    <col collapsed="false" customWidth="true" hidden="false" outlineLevel="0" max="8" min="8" style="1" width="40"/>
    <col collapsed="false" customWidth="true" hidden="true" outlineLevel="0" max="11" min="9" style="1" width="13"/>
  </cols>
  <sheetData>
    <row r="1" customFormat="false" ht="45.75" hidden="false" customHeight="true" outlineLevel="0" collapsed="false">
      <c r="C1" s="2" t="s">
        <v>0</v>
      </c>
      <c r="H1" s="3" t="s">
        <v>1</v>
      </c>
    </row>
    <row r="2" customFormat="false" ht="21.75" hidden="false" customHeight="true" outlineLevel="0" collapsed="false">
      <c r="C2" s="4" t="s">
        <v>50</v>
      </c>
    </row>
    <row r="3" customFormat="false" ht="6" hidden="false" customHeight="true" outlineLevel="0" collapsed="false">
      <c r="A3" s="5"/>
      <c r="B3" s="5"/>
      <c r="C3" s="5"/>
      <c r="D3" s="5"/>
      <c r="E3" s="5"/>
      <c r="F3" s="5"/>
      <c r="G3" s="5"/>
      <c r="H3" s="5"/>
    </row>
    <row r="4" customFormat="false" ht="9.75" hidden="false" customHeight="true" outlineLevel="0" collapsed="false"/>
    <row r="5" customFormat="false" ht="24" hidden="false" customHeight="true" outlineLevel="0" collapsed="false">
      <c r="A5" s="6" t="s">
        <v>51</v>
      </c>
    </row>
    <row r="6" customFormat="false" ht="18" hidden="false" customHeight="true" outlineLevel="0" collapsed="false">
      <c r="A6" s="24" t="s">
        <v>52</v>
      </c>
      <c r="B6" s="24"/>
      <c r="C6" s="24"/>
      <c r="D6" s="24"/>
      <c r="E6" s="24"/>
      <c r="F6" s="24"/>
      <c r="G6" s="24"/>
      <c r="H6" s="24"/>
    </row>
    <row r="7" customFormat="false" ht="18" hidden="false" customHeight="true" outlineLevel="0" collapsed="false">
      <c r="A7" s="25" t="s">
        <v>53</v>
      </c>
      <c r="B7" s="25"/>
      <c r="C7" s="25"/>
      <c r="D7" s="25"/>
      <c r="E7" s="25"/>
      <c r="F7" s="25"/>
      <c r="G7" s="25"/>
      <c r="H7" s="25"/>
    </row>
    <row r="8" customFormat="false" ht="7.5" hidden="false" customHeight="true" outlineLevel="0" collapsed="false"/>
    <row r="9" customFormat="false" ht="19.5" hidden="false" customHeight="true" outlineLevel="0" collapsed="false">
      <c r="A9" s="44" t="s">
        <v>54</v>
      </c>
      <c r="B9" s="27" t="s">
        <v>55</v>
      </c>
      <c r="C9" s="27"/>
      <c r="D9" s="27"/>
      <c r="E9" s="26" t="s">
        <v>25</v>
      </c>
      <c r="F9" s="26"/>
      <c r="G9" s="26"/>
      <c r="H9" s="45" t="s">
        <v>56</v>
      </c>
    </row>
    <row r="10" customFormat="false" ht="49.5" hidden="false" customHeight="true" outlineLevel="0" collapsed="false">
      <c r="A10" s="28" t="s">
        <v>57</v>
      </c>
      <c r="B10" s="30" t="s">
        <v>58</v>
      </c>
      <c r="C10" s="30" t="s">
        <v>33</v>
      </c>
      <c r="D10" s="30" t="s">
        <v>34</v>
      </c>
      <c r="E10" s="28" t="s">
        <v>59</v>
      </c>
      <c r="F10" s="28" t="s">
        <v>60</v>
      </c>
      <c r="G10" s="28" t="s">
        <v>61</v>
      </c>
      <c r="H10" s="31" t="s">
        <v>62</v>
      </c>
    </row>
    <row r="11" customFormat="false" ht="30" hidden="false" customHeight="true" outlineLevel="0" collapsed="false">
      <c r="A11" s="40"/>
      <c r="B11" s="46" t="str">
        <f aca="false">IF(OR($I11="",$I11="NA"),"",INDEX(COUNT!$B$24:$B$43,$I11)&amp;"")</f>
        <v/>
      </c>
      <c r="C11" s="36" t="str">
        <f aca="false">IF(OR($I11="",$I11="NA"),"",INDEX(COUNT!$G$24:$G$43,$I11))</f>
        <v/>
      </c>
      <c r="D11" s="37" t="str">
        <f aca="false">IF(OR($I11="",$I11="NA"),"",INDEX(COUNT!$H$24:$H$43,$I11))</f>
        <v/>
      </c>
      <c r="E11" s="40"/>
      <c r="F11" s="47"/>
      <c r="G11" s="48"/>
      <c r="H11" s="49" t="str">
        <f aca="false">IF($A11="","",IF($I11="NA","Item not on the COUNT tab",IF(COUNTIF($A$11:$A11,$A11)&gt;1,"Already listed above – clear this row",IF($J11&lt;&gt;1,"No difference to check – clear this row",IF($E11="","Pick the most likely cause",IF($G11="",IFERROR(VLOOKUP($E11,LISTS!$C$2:$D$9,2,FALSE()),"Check what you suspect and note what you find"),IF($G11&lt;&gt;$C11,"Doesn't match the difference now – check again",IF(TRIM($F11)="","Write down what you found","Checked – update the record once approved"))))))))</f>
        <v/>
      </c>
      <c r="I11" s="1" t="str">
        <f aca="false">IF($A11="","",IFERROR(MATCH($A11,COUNT!$A$24:$A$43,0),"NA"))</f>
        <v/>
      </c>
      <c r="J11" s="1" t="n">
        <f aca="false">IF(OR($I11="",$I11="NA"),0,INDEX(COUNT!$T$24:$T$43,$I11))</f>
        <v>0</v>
      </c>
      <c r="K11" s="1" t="n">
        <f aca="false">IF(AND($J11=1,COUNTIF($A$11:$A11,$A11)=1,$E11&lt;&gt;"",TRIM($F11)&lt;&gt;"",$G11&lt;&gt;"",ISNUMBER($C11)),IF($G11=$C11,1,0),0)</f>
        <v>0</v>
      </c>
    </row>
    <row r="12" customFormat="false" ht="30" hidden="false" customHeight="true" outlineLevel="0" collapsed="false">
      <c r="A12" s="40"/>
      <c r="B12" s="46" t="str">
        <f aca="false">IF(OR($I12="",$I12="NA"),"",INDEX(COUNT!$B$24:$B$43,$I12)&amp;"")</f>
        <v/>
      </c>
      <c r="C12" s="36" t="str">
        <f aca="false">IF(OR($I12="",$I12="NA"),"",INDEX(COUNT!$G$24:$G$43,$I12))</f>
        <v/>
      </c>
      <c r="D12" s="37" t="str">
        <f aca="false">IF(OR($I12="",$I12="NA"),"",INDEX(COUNT!$H$24:$H$43,$I12))</f>
        <v/>
      </c>
      <c r="E12" s="40"/>
      <c r="F12" s="47"/>
      <c r="G12" s="48"/>
      <c r="H12" s="49" t="str">
        <f aca="false">IF($A12="","",IF($I12="NA","Item not on the COUNT tab",IF(COUNTIF($A$11:$A12,$A12)&gt;1,"Already listed above – clear this row",IF($J12&lt;&gt;1,"No difference to check – clear this row",IF($E12="","Pick the most likely cause",IF($G12="",IFERROR(VLOOKUP($E12,LISTS!$C$2:$D$9,2,FALSE()),"Check what you suspect and note what you find"),IF($G12&lt;&gt;$C12,"Doesn't match the difference now – check again",IF(TRIM($F12)="","Write down what you found","Checked – update the record once approved"))))))))</f>
        <v/>
      </c>
      <c r="I12" s="1" t="str">
        <f aca="false">IF($A12="","",IFERROR(MATCH($A12,COUNT!$A$24:$A$43,0),"NA"))</f>
        <v/>
      </c>
      <c r="J12" s="1" t="n">
        <f aca="false">IF(OR($I12="",$I12="NA"),0,INDEX(COUNT!$T$24:$T$43,$I12))</f>
        <v>0</v>
      </c>
      <c r="K12" s="1" t="n">
        <f aca="false">IF(AND($J12=1,COUNTIF($A$11:$A12,$A12)=1,$E12&lt;&gt;"",TRIM($F12)&lt;&gt;"",$G12&lt;&gt;"",ISNUMBER($C12)),IF($G12=$C12,1,0),0)</f>
        <v>0</v>
      </c>
    </row>
    <row r="13" customFormat="false" ht="30" hidden="false" customHeight="true" outlineLevel="0" collapsed="false">
      <c r="A13" s="40"/>
      <c r="B13" s="46" t="str">
        <f aca="false">IF(OR($I13="",$I13="NA"),"",INDEX(COUNT!$B$24:$B$43,$I13)&amp;"")</f>
        <v/>
      </c>
      <c r="C13" s="36" t="str">
        <f aca="false">IF(OR($I13="",$I13="NA"),"",INDEX(COUNT!$G$24:$G$43,$I13))</f>
        <v/>
      </c>
      <c r="D13" s="37" t="str">
        <f aca="false">IF(OR($I13="",$I13="NA"),"",INDEX(COUNT!$H$24:$H$43,$I13))</f>
        <v/>
      </c>
      <c r="E13" s="40"/>
      <c r="F13" s="47"/>
      <c r="G13" s="48"/>
      <c r="H13" s="49" t="str">
        <f aca="false">IF($A13="","",IF($I13="NA","Item not on the COUNT tab",IF(COUNTIF($A$11:$A13,$A13)&gt;1,"Already listed above – clear this row",IF($J13&lt;&gt;1,"No difference to check – clear this row",IF($E13="","Pick the most likely cause",IF($G13="",IFERROR(VLOOKUP($E13,LISTS!$C$2:$D$9,2,FALSE()),"Check what you suspect and note what you find"),IF($G13&lt;&gt;$C13,"Doesn't match the difference now – check again",IF(TRIM($F13)="","Write down what you found","Checked – update the record once approved"))))))))</f>
        <v/>
      </c>
      <c r="I13" s="1" t="str">
        <f aca="false">IF($A13="","",IFERROR(MATCH($A13,COUNT!$A$24:$A$43,0),"NA"))</f>
        <v/>
      </c>
      <c r="J13" s="1" t="n">
        <f aca="false">IF(OR($I13="",$I13="NA"),0,INDEX(COUNT!$T$24:$T$43,$I13))</f>
        <v>0</v>
      </c>
      <c r="K13" s="1" t="n">
        <f aca="false">IF(AND($J13=1,COUNTIF($A$11:$A13,$A13)=1,$E13&lt;&gt;"",TRIM($F13)&lt;&gt;"",$G13&lt;&gt;"",ISNUMBER($C13)),IF($G13=$C13,1,0),0)</f>
        <v>0</v>
      </c>
    </row>
    <row r="14" customFormat="false" ht="30" hidden="false" customHeight="true" outlineLevel="0" collapsed="false">
      <c r="A14" s="40"/>
      <c r="B14" s="46" t="str">
        <f aca="false">IF(OR($I14="",$I14="NA"),"",INDEX(COUNT!$B$24:$B$43,$I14)&amp;"")</f>
        <v/>
      </c>
      <c r="C14" s="36" t="str">
        <f aca="false">IF(OR($I14="",$I14="NA"),"",INDEX(COUNT!$G$24:$G$43,$I14))</f>
        <v/>
      </c>
      <c r="D14" s="37" t="str">
        <f aca="false">IF(OR($I14="",$I14="NA"),"",INDEX(COUNT!$H$24:$H$43,$I14))</f>
        <v/>
      </c>
      <c r="E14" s="40"/>
      <c r="F14" s="47"/>
      <c r="G14" s="48"/>
      <c r="H14" s="49" t="str">
        <f aca="false">IF($A14="","",IF($I14="NA","Item not on the COUNT tab",IF(COUNTIF($A$11:$A14,$A14)&gt;1,"Already listed above – clear this row",IF($J14&lt;&gt;1,"No difference to check – clear this row",IF($E14="","Pick the most likely cause",IF($G14="",IFERROR(VLOOKUP($E14,LISTS!$C$2:$D$9,2,FALSE()),"Check what you suspect and note what you find"),IF($G14&lt;&gt;$C14,"Doesn't match the difference now – check again",IF(TRIM($F14)="","Write down what you found","Checked – update the record once approved"))))))))</f>
        <v/>
      </c>
      <c r="I14" s="1" t="str">
        <f aca="false">IF($A14="","",IFERROR(MATCH($A14,COUNT!$A$24:$A$43,0),"NA"))</f>
        <v/>
      </c>
      <c r="J14" s="1" t="n">
        <f aca="false">IF(OR($I14="",$I14="NA"),0,INDEX(COUNT!$T$24:$T$43,$I14))</f>
        <v>0</v>
      </c>
      <c r="K14" s="1" t="n">
        <f aca="false">IF(AND($J14=1,COUNTIF($A$11:$A14,$A14)=1,$E14&lt;&gt;"",TRIM($F14)&lt;&gt;"",$G14&lt;&gt;"",ISNUMBER($C14)),IF($G14=$C14,1,0),0)</f>
        <v>0</v>
      </c>
    </row>
    <row r="15" customFormat="false" ht="30" hidden="false" customHeight="true" outlineLevel="0" collapsed="false">
      <c r="A15" s="40"/>
      <c r="B15" s="46" t="str">
        <f aca="false">IF(OR($I15="",$I15="NA"),"",INDEX(COUNT!$B$24:$B$43,$I15)&amp;"")</f>
        <v/>
      </c>
      <c r="C15" s="36" t="str">
        <f aca="false">IF(OR($I15="",$I15="NA"),"",INDEX(COUNT!$G$24:$G$43,$I15))</f>
        <v/>
      </c>
      <c r="D15" s="37" t="str">
        <f aca="false">IF(OR($I15="",$I15="NA"),"",INDEX(COUNT!$H$24:$H$43,$I15))</f>
        <v/>
      </c>
      <c r="E15" s="40"/>
      <c r="F15" s="47"/>
      <c r="G15" s="48"/>
      <c r="H15" s="49" t="str">
        <f aca="false">IF($A15="","",IF($I15="NA","Item not on the COUNT tab",IF(COUNTIF($A$11:$A15,$A15)&gt;1,"Already listed above – clear this row",IF($J15&lt;&gt;1,"No difference to check – clear this row",IF($E15="","Pick the most likely cause",IF($G15="",IFERROR(VLOOKUP($E15,LISTS!$C$2:$D$9,2,FALSE()),"Check what you suspect and note what you find"),IF($G15&lt;&gt;$C15,"Doesn't match the difference now – check again",IF(TRIM($F15)="","Write down what you found","Checked – update the record once approved"))))))))</f>
        <v/>
      </c>
      <c r="I15" s="1" t="str">
        <f aca="false">IF($A15="","",IFERROR(MATCH($A15,COUNT!$A$24:$A$43,0),"NA"))</f>
        <v/>
      </c>
      <c r="J15" s="1" t="n">
        <f aca="false">IF(OR($I15="",$I15="NA"),0,INDEX(COUNT!$T$24:$T$43,$I15))</f>
        <v>0</v>
      </c>
      <c r="K15" s="1" t="n">
        <f aca="false">IF(AND($J15=1,COUNTIF($A$11:$A15,$A15)=1,$E15&lt;&gt;"",TRIM($F15)&lt;&gt;"",$G15&lt;&gt;"",ISNUMBER($C15)),IF($G15=$C15,1,0),0)</f>
        <v>0</v>
      </c>
    </row>
    <row r="16" customFormat="false" ht="30" hidden="false" customHeight="true" outlineLevel="0" collapsed="false">
      <c r="A16" s="40"/>
      <c r="B16" s="46" t="str">
        <f aca="false">IF(OR($I16="",$I16="NA"),"",INDEX(COUNT!$B$24:$B$43,$I16)&amp;"")</f>
        <v/>
      </c>
      <c r="C16" s="36" t="str">
        <f aca="false">IF(OR($I16="",$I16="NA"),"",INDEX(COUNT!$G$24:$G$43,$I16))</f>
        <v/>
      </c>
      <c r="D16" s="37" t="str">
        <f aca="false">IF(OR($I16="",$I16="NA"),"",INDEX(COUNT!$H$24:$H$43,$I16))</f>
        <v/>
      </c>
      <c r="E16" s="40"/>
      <c r="F16" s="47"/>
      <c r="G16" s="48"/>
      <c r="H16" s="49" t="str">
        <f aca="false">IF($A16="","",IF($I16="NA","Item not on the COUNT tab",IF(COUNTIF($A$11:$A16,$A16)&gt;1,"Already listed above – clear this row",IF($J16&lt;&gt;1,"No difference to check – clear this row",IF($E16="","Pick the most likely cause",IF($G16="",IFERROR(VLOOKUP($E16,LISTS!$C$2:$D$9,2,FALSE()),"Check what you suspect and note what you find"),IF($G16&lt;&gt;$C16,"Doesn't match the difference now – check again",IF(TRIM($F16)="","Write down what you found","Checked – update the record once approved"))))))))</f>
        <v/>
      </c>
      <c r="I16" s="1" t="str">
        <f aca="false">IF($A16="","",IFERROR(MATCH($A16,COUNT!$A$24:$A$43,0),"NA"))</f>
        <v/>
      </c>
      <c r="J16" s="1" t="n">
        <f aca="false">IF(OR($I16="",$I16="NA"),0,INDEX(COUNT!$T$24:$T$43,$I16))</f>
        <v>0</v>
      </c>
      <c r="K16" s="1" t="n">
        <f aca="false">IF(AND($J16=1,COUNTIF($A$11:$A16,$A16)=1,$E16&lt;&gt;"",TRIM($F16)&lt;&gt;"",$G16&lt;&gt;"",ISNUMBER($C16)),IF($G16=$C16,1,0),0)</f>
        <v>0</v>
      </c>
    </row>
    <row r="17" customFormat="false" ht="30" hidden="false" customHeight="true" outlineLevel="0" collapsed="false">
      <c r="A17" s="40"/>
      <c r="B17" s="46" t="str">
        <f aca="false">IF(OR($I17="",$I17="NA"),"",INDEX(COUNT!$B$24:$B$43,$I17)&amp;"")</f>
        <v/>
      </c>
      <c r="C17" s="36" t="str">
        <f aca="false">IF(OR($I17="",$I17="NA"),"",INDEX(COUNT!$G$24:$G$43,$I17))</f>
        <v/>
      </c>
      <c r="D17" s="37" t="str">
        <f aca="false">IF(OR($I17="",$I17="NA"),"",INDEX(COUNT!$H$24:$H$43,$I17))</f>
        <v/>
      </c>
      <c r="E17" s="40"/>
      <c r="F17" s="47"/>
      <c r="G17" s="48"/>
      <c r="H17" s="49" t="str">
        <f aca="false">IF($A17="","",IF($I17="NA","Item not on the COUNT tab",IF(COUNTIF($A$11:$A17,$A17)&gt;1,"Already listed above – clear this row",IF($J17&lt;&gt;1,"No difference to check – clear this row",IF($E17="","Pick the most likely cause",IF($G17="",IFERROR(VLOOKUP($E17,LISTS!$C$2:$D$9,2,FALSE()),"Check what you suspect and note what you find"),IF($G17&lt;&gt;$C17,"Doesn't match the difference now – check again",IF(TRIM($F17)="","Write down what you found","Checked – update the record once approved"))))))))</f>
        <v/>
      </c>
      <c r="I17" s="1" t="str">
        <f aca="false">IF($A17="","",IFERROR(MATCH($A17,COUNT!$A$24:$A$43,0),"NA"))</f>
        <v/>
      </c>
      <c r="J17" s="1" t="n">
        <f aca="false">IF(OR($I17="",$I17="NA"),0,INDEX(COUNT!$T$24:$T$43,$I17))</f>
        <v>0</v>
      </c>
      <c r="K17" s="1" t="n">
        <f aca="false">IF(AND($J17=1,COUNTIF($A$11:$A17,$A17)=1,$E17&lt;&gt;"",TRIM($F17)&lt;&gt;"",$G17&lt;&gt;"",ISNUMBER($C17)),IF($G17=$C17,1,0),0)</f>
        <v>0</v>
      </c>
    </row>
    <row r="18" customFormat="false" ht="30" hidden="false" customHeight="true" outlineLevel="0" collapsed="false">
      <c r="A18" s="40"/>
      <c r="B18" s="46" t="str">
        <f aca="false">IF(OR($I18="",$I18="NA"),"",INDEX(COUNT!$B$24:$B$43,$I18)&amp;"")</f>
        <v/>
      </c>
      <c r="C18" s="36" t="str">
        <f aca="false">IF(OR($I18="",$I18="NA"),"",INDEX(COUNT!$G$24:$G$43,$I18))</f>
        <v/>
      </c>
      <c r="D18" s="37" t="str">
        <f aca="false">IF(OR($I18="",$I18="NA"),"",INDEX(COUNT!$H$24:$H$43,$I18))</f>
        <v/>
      </c>
      <c r="E18" s="40"/>
      <c r="F18" s="47"/>
      <c r="G18" s="48"/>
      <c r="H18" s="49" t="str">
        <f aca="false">IF($A18="","",IF($I18="NA","Item not on the COUNT tab",IF(COUNTIF($A$11:$A18,$A18)&gt;1,"Already listed above – clear this row",IF($J18&lt;&gt;1,"No difference to check – clear this row",IF($E18="","Pick the most likely cause",IF($G18="",IFERROR(VLOOKUP($E18,LISTS!$C$2:$D$9,2,FALSE()),"Check what you suspect and note what you find"),IF($G18&lt;&gt;$C18,"Doesn't match the difference now – check again",IF(TRIM($F18)="","Write down what you found","Checked – update the record once approved"))))))))</f>
        <v/>
      </c>
      <c r="I18" s="1" t="str">
        <f aca="false">IF($A18="","",IFERROR(MATCH($A18,COUNT!$A$24:$A$43,0),"NA"))</f>
        <v/>
      </c>
      <c r="J18" s="1" t="n">
        <f aca="false">IF(OR($I18="",$I18="NA"),0,INDEX(COUNT!$T$24:$T$43,$I18))</f>
        <v>0</v>
      </c>
      <c r="K18" s="1" t="n">
        <f aca="false">IF(AND($J18=1,COUNTIF($A$11:$A18,$A18)=1,$E18&lt;&gt;"",TRIM($F18)&lt;&gt;"",$G18&lt;&gt;"",ISNUMBER($C18)),IF($G18=$C18,1,0),0)</f>
        <v>0</v>
      </c>
    </row>
    <row r="19" customFormat="false" ht="30" hidden="false" customHeight="true" outlineLevel="0" collapsed="false">
      <c r="A19" s="40"/>
      <c r="B19" s="46" t="str">
        <f aca="false">IF(OR($I19="",$I19="NA"),"",INDEX(COUNT!$B$24:$B$43,$I19)&amp;"")</f>
        <v/>
      </c>
      <c r="C19" s="36" t="str">
        <f aca="false">IF(OR($I19="",$I19="NA"),"",INDEX(COUNT!$G$24:$G$43,$I19))</f>
        <v/>
      </c>
      <c r="D19" s="37" t="str">
        <f aca="false">IF(OR($I19="",$I19="NA"),"",INDEX(COUNT!$H$24:$H$43,$I19))</f>
        <v/>
      </c>
      <c r="E19" s="40"/>
      <c r="F19" s="47"/>
      <c r="G19" s="48"/>
      <c r="H19" s="49" t="str">
        <f aca="false">IF($A19="","",IF($I19="NA","Item not on the COUNT tab",IF(COUNTIF($A$11:$A19,$A19)&gt;1,"Already listed above – clear this row",IF($J19&lt;&gt;1,"No difference to check – clear this row",IF($E19="","Pick the most likely cause",IF($G19="",IFERROR(VLOOKUP($E19,LISTS!$C$2:$D$9,2,FALSE()),"Check what you suspect and note what you find"),IF($G19&lt;&gt;$C19,"Doesn't match the difference now – check again",IF(TRIM($F19)="","Write down what you found","Checked – update the record once approved"))))))))</f>
        <v/>
      </c>
      <c r="I19" s="1" t="str">
        <f aca="false">IF($A19="","",IFERROR(MATCH($A19,COUNT!$A$24:$A$43,0),"NA"))</f>
        <v/>
      </c>
      <c r="J19" s="1" t="n">
        <f aca="false">IF(OR($I19="",$I19="NA"),0,INDEX(COUNT!$T$24:$T$43,$I19))</f>
        <v>0</v>
      </c>
      <c r="K19" s="1" t="n">
        <f aca="false">IF(AND($J19=1,COUNTIF($A$11:$A19,$A19)=1,$E19&lt;&gt;"",TRIM($F19)&lt;&gt;"",$G19&lt;&gt;"",ISNUMBER($C19)),IF($G19=$C19,1,0),0)</f>
        <v>0</v>
      </c>
    </row>
    <row r="20" customFormat="false" ht="30" hidden="false" customHeight="true" outlineLevel="0" collapsed="false">
      <c r="A20" s="40"/>
      <c r="B20" s="46" t="str">
        <f aca="false">IF(OR($I20="",$I20="NA"),"",INDEX(COUNT!$B$24:$B$43,$I20)&amp;"")</f>
        <v/>
      </c>
      <c r="C20" s="36" t="str">
        <f aca="false">IF(OR($I20="",$I20="NA"),"",INDEX(COUNT!$G$24:$G$43,$I20))</f>
        <v/>
      </c>
      <c r="D20" s="37" t="str">
        <f aca="false">IF(OR($I20="",$I20="NA"),"",INDEX(COUNT!$H$24:$H$43,$I20))</f>
        <v/>
      </c>
      <c r="E20" s="40"/>
      <c r="F20" s="47"/>
      <c r="G20" s="48"/>
      <c r="H20" s="49" t="str">
        <f aca="false">IF($A20="","",IF($I20="NA","Item not on the COUNT tab",IF(COUNTIF($A$11:$A20,$A20)&gt;1,"Already listed above – clear this row",IF($J20&lt;&gt;1,"No difference to check – clear this row",IF($E20="","Pick the most likely cause",IF($G20="",IFERROR(VLOOKUP($E20,LISTS!$C$2:$D$9,2,FALSE()),"Check what you suspect and note what you find"),IF($G20&lt;&gt;$C20,"Doesn't match the difference now – check again",IF(TRIM($F20)="","Write down what you found","Checked – update the record once approved"))))))))</f>
        <v/>
      </c>
      <c r="I20" s="1" t="str">
        <f aca="false">IF($A20="","",IFERROR(MATCH($A20,COUNT!$A$24:$A$43,0),"NA"))</f>
        <v/>
      </c>
      <c r="J20" s="1" t="n">
        <f aca="false">IF(OR($I20="",$I20="NA"),0,INDEX(COUNT!$T$24:$T$43,$I20))</f>
        <v>0</v>
      </c>
      <c r="K20" s="1" t="n">
        <f aca="false">IF(AND($J20=1,COUNTIF($A$11:$A20,$A20)=1,$E20&lt;&gt;"",TRIM($F20)&lt;&gt;"",$G20&lt;&gt;"",ISNUMBER($C20)),IF($G20=$C20,1,0),0)</f>
        <v>0</v>
      </c>
    </row>
    <row r="21" customFormat="false" ht="30" hidden="false" customHeight="true" outlineLevel="0" collapsed="false">
      <c r="A21" s="40"/>
      <c r="B21" s="46" t="str">
        <f aca="false">IF(OR($I21="",$I21="NA"),"",INDEX(COUNT!$B$24:$B$43,$I21)&amp;"")</f>
        <v/>
      </c>
      <c r="C21" s="36" t="str">
        <f aca="false">IF(OR($I21="",$I21="NA"),"",INDEX(COUNT!$G$24:$G$43,$I21))</f>
        <v/>
      </c>
      <c r="D21" s="37" t="str">
        <f aca="false">IF(OR($I21="",$I21="NA"),"",INDEX(COUNT!$H$24:$H$43,$I21))</f>
        <v/>
      </c>
      <c r="E21" s="40"/>
      <c r="F21" s="47"/>
      <c r="G21" s="48"/>
      <c r="H21" s="49" t="str">
        <f aca="false">IF($A21="","",IF($I21="NA","Item not on the COUNT tab",IF(COUNTIF($A$11:$A21,$A21)&gt;1,"Already listed above – clear this row",IF($J21&lt;&gt;1,"No difference to check – clear this row",IF($E21="","Pick the most likely cause",IF($G21="",IFERROR(VLOOKUP($E21,LISTS!$C$2:$D$9,2,FALSE()),"Check what you suspect and note what you find"),IF($G21&lt;&gt;$C21,"Doesn't match the difference now – check again",IF(TRIM($F21)="","Write down what you found","Checked – update the record once approved"))))))))</f>
        <v/>
      </c>
      <c r="I21" s="1" t="str">
        <f aca="false">IF($A21="","",IFERROR(MATCH($A21,COUNT!$A$24:$A$43,0),"NA"))</f>
        <v/>
      </c>
      <c r="J21" s="1" t="n">
        <f aca="false">IF(OR($I21="",$I21="NA"),0,INDEX(COUNT!$T$24:$T$43,$I21))</f>
        <v>0</v>
      </c>
      <c r="K21" s="1" t="n">
        <f aca="false">IF(AND($J21=1,COUNTIF($A$11:$A21,$A21)=1,$E21&lt;&gt;"",TRIM($F21)&lt;&gt;"",$G21&lt;&gt;"",ISNUMBER($C21)),IF($G21=$C21,1,0),0)</f>
        <v>0</v>
      </c>
    </row>
    <row r="22" customFormat="false" ht="30" hidden="false" customHeight="true" outlineLevel="0" collapsed="false">
      <c r="A22" s="40"/>
      <c r="B22" s="46" t="str">
        <f aca="false">IF(OR($I22="",$I22="NA"),"",INDEX(COUNT!$B$24:$B$43,$I22)&amp;"")</f>
        <v/>
      </c>
      <c r="C22" s="36" t="str">
        <f aca="false">IF(OR($I22="",$I22="NA"),"",INDEX(COUNT!$G$24:$G$43,$I22))</f>
        <v/>
      </c>
      <c r="D22" s="37" t="str">
        <f aca="false">IF(OR($I22="",$I22="NA"),"",INDEX(COUNT!$H$24:$H$43,$I22))</f>
        <v/>
      </c>
      <c r="E22" s="40"/>
      <c r="F22" s="47"/>
      <c r="G22" s="48"/>
      <c r="H22" s="49" t="str">
        <f aca="false">IF($A22="","",IF($I22="NA","Item not on the COUNT tab",IF(COUNTIF($A$11:$A22,$A22)&gt;1,"Already listed above – clear this row",IF($J22&lt;&gt;1,"No difference to check – clear this row",IF($E22="","Pick the most likely cause",IF($G22="",IFERROR(VLOOKUP($E22,LISTS!$C$2:$D$9,2,FALSE()),"Check what you suspect and note what you find"),IF($G22&lt;&gt;$C22,"Doesn't match the difference now – check again",IF(TRIM($F22)="","Write down what you found","Checked – update the record once approved"))))))))</f>
        <v/>
      </c>
      <c r="I22" s="1" t="str">
        <f aca="false">IF($A22="","",IFERROR(MATCH($A22,COUNT!$A$24:$A$43,0),"NA"))</f>
        <v/>
      </c>
      <c r="J22" s="1" t="n">
        <f aca="false">IF(OR($I22="",$I22="NA"),0,INDEX(COUNT!$T$24:$T$43,$I22))</f>
        <v>0</v>
      </c>
      <c r="K22" s="1" t="n">
        <f aca="false">IF(AND($J22=1,COUNTIF($A$11:$A22,$A22)=1,$E22&lt;&gt;"",TRIM($F22)&lt;&gt;"",$G22&lt;&gt;"",ISNUMBER($C22)),IF($G22=$C22,1,0),0)</f>
        <v>0</v>
      </c>
    </row>
    <row r="23" customFormat="false" ht="30" hidden="false" customHeight="true" outlineLevel="0" collapsed="false">
      <c r="A23" s="40"/>
      <c r="B23" s="46" t="str">
        <f aca="false">IF(OR($I23="",$I23="NA"),"",INDEX(COUNT!$B$24:$B$43,$I23)&amp;"")</f>
        <v/>
      </c>
      <c r="C23" s="36" t="str">
        <f aca="false">IF(OR($I23="",$I23="NA"),"",INDEX(COUNT!$G$24:$G$43,$I23))</f>
        <v/>
      </c>
      <c r="D23" s="37" t="str">
        <f aca="false">IF(OR($I23="",$I23="NA"),"",INDEX(COUNT!$H$24:$H$43,$I23))</f>
        <v/>
      </c>
      <c r="E23" s="40"/>
      <c r="F23" s="47"/>
      <c r="G23" s="48"/>
      <c r="H23" s="49" t="str">
        <f aca="false">IF($A23="","",IF($I23="NA","Item not on the COUNT tab",IF(COUNTIF($A$11:$A23,$A23)&gt;1,"Already listed above – clear this row",IF($J23&lt;&gt;1,"No difference to check – clear this row",IF($E23="","Pick the most likely cause",IF($G23="",IFERROR(VLOOKUP($E23,LISTS!$C$2:$D$9,2,FALSE()),"Check what you suspect and note what you find"),IF($G23&lt;&gt;$C23,"Doesn't match the difference now – check again",IF(TRIM($F23)="","Write down what you found","Checked – update the record once approved"))))))))</f>
        <v/>
      </c>
      <c r="I23" s="1" t="str">
        <f aca="false">IF($A23="","",IFERROR(MATCH($A23,COUNT!$A$24:$A$43,0),"NA"))</f>
        <v/>
      </c>
      <c r="J23" s="1" t="n">
        <f aca="false">IF(OR($I23="",$I23="NA"),0,INDEX(COUNT!$T$24:$T$43,$I23))</f>
        <v>0</v>
      </c>
      <c r="K23" s="1" t="n">
        <f aca="false">IF(AND($J23=1,COUNTIF($A$11:$A23,$A23)=1,$E23&lt;&gt;"",TRIM($F23)&lt;&gt;"",$G23&lt;&gt;"",ISNUMBER($C23)),IF($G23=$C23,1,0),0)</f>
        <v>0</v>
      </c>
    </row>
    <row r="24" customFormat="false" ht="30" hidden="false" customHeight="true" outlineLevel="0" collapsed="false">
      <c r="A24" s="40"/>
      <c r="B24" s="46" t="str">
        <f aca="false">IF(OR($I24="",$I24="NA"),"",INDEX(COUNT!$B$24:$B$43,$I24)&amp;"")</f>
        <v/>
      </c>
      <c r="C24" s="36" t="str">
        <f aca="false">IF(OR($I24="",$I24="NA"),"",INDEX(COUNT!$G$24:$G$43,$I24))</f>
        <v/>
      </c>
      <c r="D24" s="37" t="str">
        <f aca="false">IF(OR($I24="",$I24="NA"),"",INDEX(COUNT!$H$24:$H$43,$I24))</f>
        <v/>
      </c>
      <c r="E24" s="40"/>
      <c r="F24" s="47"/>
      <c r="G24" s="48"/>
      <c r="H24" s="49" t="str">
        <f aca="false">IF($A24="","",IF($I24="NA","Item not on the COUNT tab",IF(COUNTIF($A$11:$A24,$A24)&gt;1,"Already listed above – clear this row",IF($J24&lt;&gt;1,"No difference to check – clear this row",IF($E24="","Pick the most likely cause",IF($G24="",IFERROR(VLOOKUP($E24,LISTS!$C$2:$D$9,2,FALSE()),"Check what you suspect and note what you find"),IF($G24&lt;&gt;$C24,"Doesn't match the difference now – check again",IF(TRIM($F24)="","Write down what you found","Checked – update the record once approved"))))))))</f>
        <v/>
      </c>
      <c r="I24" s="1" t="str">
        <f aca="false">IF($A24="","",IFERROR(MATCH($A24,COUNT!$A$24:$A$43,0),"NA"))</f>
        <v/>
      </c>
      <c r="J24" s="1" t="n">
        <f aca="false">IF(OR($I24="",$I24="NA"),0,INDEX(COUNT!$T$24:$T$43,$I24))</f>
        <v>0</v>
      </c>
      <c r="K24" s="1" t="n">
        <f aca="false">IF(AND($J24=1,COUNTIF($A$11:$A24,$A24)=1,$E24&lt;&gt;"",TRIM($F24)&lt;&gt;"",$G24&lt;&gt;"",ISNUMBER($C24)),IF($G24=$C24,1,0),0)</f>
        <v>0</v>
      </c>
    </row>
    <row r="25" customFormat="false" ht="30" hidden="false" customHeight="true" outlineLevel="0" collapsed="false">
      <c r="A25" s="40"/>
      <c r="B25" s="46" t="str">
        <f aca="false">IF(OR($I25="",$I25="NA"),"",INDEX(COUNT!$B$24:$B$43,$I25)&amp;"")</f>
        <v/>
      </c>
      <c r="C25" s="36" t="str">
        <f aca="false">IF(OR($I25="",$I25="NA"),"",INDEX(COUNT!$G$24:$G$43,$I25))</f>
        <v/>
      </c>
      <c r="D25" s="37" t="str">
        <f aca="false">IF(OR($I25="",$I25="NA"),"",INDEX(COUNT!$H$24:$H$43,$I25))</f>
        <v/>
      </c>
      <c r="E25" s="40"/>
      <c r="F25" s="47"/>
      <c r="G25" s="48"/>
      <c r="H25" s="49" t="str">
        <f aca="false">IF($A25="","",IF($I25="NA","Item not on the COUNT tab",IF(COUNTIF($A$11:$A25,$A25)&gt;1,"Already listed above – clear this row",IF($J25&lt;&gt;1,"No difference to check – clear this row",IF($E25="","Pick the most likely cause",IF($G25="",IFERROR(VLOOKUP($E25,LISTS!$C$2:$D$9,2,FALSE()),"Check what you suspect and note what you find"),IF($G25&lt;&gt;$C25,"Doesn't match the difference now – check again",IF(TRIM($F25)="","Write down what you found","Checked – update the record once approved"))))))))</f>
        <v/>
      </c>
      <c r="I25" s="1" t="str">
        <f aca="false">IF($A25="","",IFERROR(MATCH($A25,COUNT!$A$24:$A$43,0),"NA"))</f>
        <v/>
      </c>
      <c r="J25" s="1" t="n">
        <f aca="false">IF(OR($I25="",$I25="NA"),0,INDEX(COUNT!$T$24:$T$43,$I25))</f>
        <v>0</v>
      </c>
      <c r="K25" s="1" t="n">
        <f aca="false">IF(AND($J25=1,COUNTIF($A$11:$A25,$A25)=1,$E25&lt;&gt;"",TRIM($F25)&lt;&gt;"",$G25&lt;&gt;"",ISNUMBER($C25)),IF($G25=$C25,1,0),0)</f>
        <v>0</v>
      </c>
    </row>
    <row r="26" customFormat="false" ht="30" hidden="false" customHeight="true" outlineLevel="0" collapsed="false">
      <c r="A26" s="40"/>
      <c r="B26" s="46" t="str">
        <f aca="false">IF(OR($I26="",$I26="NA"),"",INDEX(COUNT!$B$24:$B$43,$I26)&amp;"")</f>
        <v/>
      </c>
      <c r="C26" s="36" t="str">
        <f aca="false">IF(OR($I26="",$I26="NA"),"",INDEX(COUNT!$G$24:$G$43,$I26))</f>
        <v/>
      </c>
      <c r="D26" s="37" t="str">
        <f aca="false">IF(OR($I26="",$I26="NA"),"",INDEX(COUNT!$H$24:$H$43,$I26))</f>
        <v/>
      </c>
      <c r="E26" s="40"/>
      <c r="F26" s="47"/>
      <c r="G26" s="48"/>
      <c r="H26" s="49" t="str">
        <f aca="false">IF($A26="","",IF($I26="NA","Item not on the COUNT tab",IF(COUNTIF($A$11:$A26,$A26)&gt;1,"Already listed above – clear this row",IF($J26&lt;&gt;1,"No difference to check – clear this row",IF($E26="","Pick the most likely cause",IF($G26="",IFERROR(VLOOKUP($E26,LISTS!$C$2:$D$9,2,FALSE()),"Check what you suspect and note what you find"),IF($G26&lt;&gt;$C26,"Doesn't match the difference now – check again",IF(TRIM($F26)="","Write down what you found","Checked – update the record once approved"))))))))</f>
        <v/>
      </c>
      <c r="I26" s="1" t="str">
        <f aca="false">IF($A26="","",IFERROR(MATCH($A26,COUNT!$A$24:$A$43,0),"NA"))</f>
        <v/>
      </c>
      <c r="J26" s="1" t="n">
        <f aca="false">IF(OR($I26="",$I26="NA"),0,INDEX(COUNT!$T$24:$T$43,$I26))</f>
        <v>0</v>
      </c>
      <c r="K26" s="1" t="n">
        <f aca="false">IF(AND($J26=1,COUNTIF($A$11:$A26,$A26)=1,$E26&lt;&gt;"",TRIM($F26)&lt;&gt;"",$G26&lt;&gt;"",ISNUMBER($C26)),IF($G26=$C26,1,0),0)</f>
        <v>0</v>
      </c>
    </row>
    <row r="27" customFormat="false" ht="30" hidden="false" customHeight="true" outlineLevel="0" collapsed="false">
      <c r="A27" s="40"/>
      <c r="B27" s="46" t="str">
        <f aca="false">IF(OR($I27="",$I27="NA"),"",INDEX(COUNT!$B$24:$B$43,$I27)&amp;"")</f>
        <v/>
      </c>
      <c r="C27" s="36" t="str">
        <f aca="false">IF(OR($I27="",$I27="NA"),"",INDEX(COUNT!$G$24:$G$43,$I27))</f>
        <v/>
      </c>
      <c r="D27" s="37" t="str">
        <f aca="false">IF(OR($I27="",$I27="NA"),"",INDEX(COUNT!$H$24:$H$43,$I27))</f>
        <v/>
      </c>
      <c r="E27" s="40"/>
      <c r="F27" s="47"/>
      <c r="G27" s="48"/>
      <c r="H27" s="49" t="str">
        <f aca="false">IF($A27="","",IF($I27="NA","Item not on the COUNT tab",IF(COUNTIF($A$11:$A27,$A27)&gt;1,"Already listed above – clear this row",IF($J27&lt;&gt;1,"No difference to check – clear this row",IF($E27="","Pick the most likely cause",IF($G27="",IFERROR(VLOOKUP($E27,LISTS!$C$2:$D$9,2,FALSE()),"Check what you suspect and note what you find"),IF($G27&lt;&gt;$C27,"Doesn't match the difference now – check again",IF(TRIM($F27)="","Write down what you found","Checked – update the record once approved"))))))))</f>
        <v/>
      </c>
      <c r="I27" s="1" t="str">
        <f aca="false">IF($A27="","",IFERROR(MATCH($A27,COUNT!$A$24:$A$43,0),"NA"))</f>
        <v/>
      </c>
      <c r="J27" s="1" t="n">
        <f aca="false">IF(OR($I27="",$I27="NA"),0,INDEX(COUNT!$T$24:$T$43,$I27))</f>
        <v>0</v>
      </c>
      <c r="K27" s="1" t="n">
        <f aca="false">IF(AND($J27=1,COUNTIF($A$11:$A27,$A27)=1,$E27&lt;&gt;"",TRIM($F27)&lt;&gt;"",$G27&lt;&gt;"",ISNUMBER($C27)),IF($G27=$C27,1,0),0)</f>
        <v>0</v>
      </c>
    </row>
    <row r="28" customFormat="false" ht="30" hidden="false" customHeight="true" outlineLevel="0" collapsed="false">
      <c r="A28" s="40"/>
      <c r="B28" s="46" t="str">
        <f aca="false">IF(OR($I28="",$I28="NA"),"",INDEX(COUNT!$B$24:$B$43,$I28)&amp;"")</f>
        <v/>
      </c>
      <c r="C28" s="36" t="str">
        <f aca="false">IF(OR($I28="",$I28="NA"),"",INDEX(COUNT!$G$24:$G$43,$I28))</f>
        <v/>
      </c>
      <c r="D28" s="37" t="str">
        <f aca="false">IF(OR($I28="",$I28="NA"),"",INDEX(COUNT!$H$24:$H$43,$I28))</f>
        <v/>
      </c>
      <c r="E28" s="40"/>
      <c r="F28" s="47"/>
      <c r="G28" s="48"/>
      <c r="H28" s="49" t="str">
        <f aca="false">IF($A28="","",IF($I28="NA","Item not on the COUNT tab",IF(COUNTIF($A$11:$A28,$A28)&gt;1,"Already listed above – clear this row",IF($J28&lt;&gt;1,"No difference to check – clear this row",IF($E28="","Pick the most likely cause",IF($G28="",IFERROR(VLOOKUP($E28,LISTS!$C$2:$D$9,2,FALSE()),"Check what you suspect and note what you find"),IF($G28&lt;&gt;$C28,"Doesn't match the difference now – check again",IF(TRIM($F28)="","Write down what you found","Checked – update the record once approved"))))))))</f>
        <v/>
      </c>
      <c r="I28" s="1" t="str">
        <f aca="false">IF($A28="","",IFERROR(MATCH($A28,COUNT!$A$24:$A$43,0),"NA"))</f>
        <v/>
      </c>
      <c r="J28" s="1" t="n">
        <f aca="false">IF(OR($I28="",$I28="NA"),0,INDEX(COUNT!$T$24:$T$43,$I28))</f>
        <v>0</v>
      </c>
      <c r="K28" s="1" t="n">
        <f aca="false">IF(AND($J28=1,COUNTIF($A$11:$A28,$A28)=1,$E28&lt;&gt;"",TRIM($F28)&lt;&gt;"",$G28&lt;&gt;"",ISNUMBER($C28)),IF($G28=$C28,1,0),0)</f>
        <v>0</v>
      </c>
    </row>
    <row r="29" customFormat="false" ht="30" hidden="false" customHeight="true" outlineLevel="0" collapsed="false">
      <c r="A29" s="40"/>
      <c r="B29" s="46" t="str">
        <f aca="false">IF(OR($I29="",$I29="NA"),"",INDEX(COUNT!$B$24:$B$43,$I29)&amp;"")</f>
        <v/>
      </c>
      <c r="C29" s="36" t="str">
        <f aca="false">IF(OR($I29="",$I29="NA"),"",INDEX(COUNT!$G$24:$G$43,$I29))</f>
        <v/>
      </c>
      <c r="D29" s="37" t="str">
        <f aca="false">IF(OR($I29="",$I29="NA"),"",INDEX(COUNT!$H$24:$H$43,$I29))</f>
        <v/>
      </c>
      <c r="E29" s="40"/>
      <c r="F29" s="47"/>
      <c r="G29" s="48"/>
      <c r="H29" s="49" t="str">
        <f aca="false">IF($A29="","",IF($I29="NA","Item not on the COUNT tab",IF(COUNTIF($A$11:$A29,$A29)&gt;1,"Already listed above – clear this row",IF($J29&lt;&gt;1,"No difference to check – clear this row",IF($E29="","Pick the most likely cause",IF($G29="",IFERROR(VLOOKUP($E29,LISTS!$C$2:$D$9,2,FALSE()),"Check what you suspect and note what you find"),IF($G29&lt;&gt;$C29,"Doesn't match the difference now – check again",IF(TRIM($F29)="","Write down what you found","Checked – update the record once approved"))))))))</f>
        <v/>
      </c>
      <c r="I29" s="1" t="str">
        <f aca="false">IF($A29="","",IFERROR(MATCH($A29,COUNT!$A$24:$A$43,0),"NA"))</f>
        <v/>
      </c>
      <c r="J29" s="1" t="n">
        <f aca="false">IF(OR($I29="",$I29="NA"),0,INDEX(COUNT!$T$24:$T$43,$I29))</f>
        <v>0</v>
      </c>
      <c r="K29" s="1" t="n">
        <f aca="false">IF(AND($J29=1,COUNTIF($A$11:$A29,$A29)=1,$E29&lt;&gt;"",TRIM($F29)&lt;&gt;"",$G29&lt;&gt;"",ISNUMBER($C29)),IF($G29=$C29,1,0),0)</f>
        <v>0</v>
      </c>
    </row>
    <row r="30" customFormat="false" ht="30" hidden="false" customHeight="true" outlineLevel="0" collapsed="false">
      <c r="A30" s="40"/>
      <c r="B30" s="46" t="str">
        <f aca="false">IF(OR($I30="",$I30="NA"),"",INDEX(COUNT!$B$24:$B$43,$I30)&amp;"")</f>
        <v/>
      </c>
      <c r="C30" s="36" t="str">
        <f aca="false">IF(OR($I30="",$I30="NA"),"",INDEX(COUNT!$G$24:$G$43,$I30))</f>
        <v/>
      </c>
      <c r="D30" s="37" t="str">
        <f aca="false">IF(OR($I30="",$I30="NA"),"",INDEX(COUNT!$H$24:$H$43,$I30))</f>
        <v/>
      </c>
      <c r="E30" s="40"/>
      <c r="F30" s="47"/>
      <c r="G30" s="48"/>
      <c r="H30" s="49" t="str">
        <f aca="false">IF($A30="","",IF($I30="NA","Item not on the COUNT tab",IF(COUNTIF($A$11:$A30,$A30)&gt;1,"Already listed above – clear this row",IF($J30&lt;&gt;1,"No difference to check – clear this row",IF($E30="","Pick the most likely cause",IF($G30="",IFERROR(VLOOKUP($E30,LISTS!$C$2:$D$9,2,FALSE()),"Check what you suspect and note what you find"),IF($G30&lt;&gt;$C30,"Doesn't match the difference now – check again",IF(TRIM($F30)="","Write down what you found","Checked – update the record once approved"))))))))</f>
        <v/>
      </c>
      <c r="I30" s="1" t="str">
        <f aca="false">IF($A30="","",IFERROR(MATCH($A30,COUNT!$A$24:$A$43,0),"NA"))</f>
        <v/>
      </c>
      <c r="J30" s="1" t="n">
        <f aca="false">IF(OR($I30="",$I30="NA"),0,INDEX(COUNT!$T$24:$T$43,$I30))</f>
        <v>0</v>
      </c>
      <c r="K30" s="1" t="n">
        <f aca="false">IF(AND($J30=1,COUNTIF($A$11:$A30,$A30)=1,$E30&lt;&gt;"",TRIM($F30)&lt;&gt;"",$G30&lt;&gt;"",ISNUMBER($C30)),IF($G30=$C30,1,0),0)</f>
        <v>0</v>
      </c>
    </row>
    <row r="31" customFormat="false" ht="9.75" hidden="false" customHeight="true" outlineLevel="0" collapsed="false"/>
    <row r="32" customFormat="false" ht="25.5" hidden="false" customHeight="true" outlineLevel="0" collapsed="false">
      <c r="A32" s="26" t="s">
        <v>63</v>
      </c>
      <c r="B32" s="26"/>
      <c r="C32" s="26"/>
      <c r="D32" s="26"/>
      <c r="E32" s="26"/>
      <c r="F32" s="26"/>
      <c r="G32" s="26"/>
      <c r="H32" s="26"/>
    </row>
    <row r="34" customFormat="false" ht="15" hidden="false" customHeight="false" outlineLevel="0" collapsed="false">
      <c r="A34" s="43" t="s">
        <v>49</v>
      </c>
      <c r="B34" s="43"/>
      <c r="C34" s="43"/>
      <c r="D34" s="43"/>
      <c r="E34" s="43"/>
      <c r="F34" s="43"/>
      <c r="G34" s="43"/>
      <c r="H34" s="43"/>
    </row>
  </sheetData>
  <mergeCells count="6">
    <mergeCell ref="A6:H6"/>
    <mergeCell ref="A7:H7"/>
    <mergeCell ref="B9:D9"/>
    <mergeCell ref="E9:G9"/>
    <mergeCell ref="A32:H32"/>
    <mergeCell ref="A34:H34"/>
  </mergeCells>
  <conditionalFormatting sqref="H11:H30">
    <cfRule type="expression" priority="2" aboveAverage="0" equalAverage="0" bottom="0" percent="0" rank="0" text="" dxfId="14">
      <formula>$H11="Checked – update the record once approved"</formula>
    </cfRule>
    <cfRule type="expression" priority="3" aboveAverage="0" equalAverage="0" bottom="0" percent="0" rank="0" text="" dxfId="15">
      <formula>OR($H11="Item not on the COUNT tab",$H11="Already listed above – clear this row",$H11="No difference to check – clear this row",$H11="Doesn't match the difference now – check again")</formula>
    </cfRule>
    <cfRule type="expression" priority="4" aboveAverage="0" equalAverage="0" bottom="0" percent="0" rank="0" text="" dxfId="16">
      <formula>$H11&lt;&gt;""</formula>
    </cfRule>
  </conditionalFormatting>
  <dataValidations count="3">
    <dataValidation allowBlank="true" error="Pick an item that still has a difference after the recount on the COUNT tab." errorStyle="stop" errorTitle="Item" operator="between" showDropDown="false" showErrorMessage="true" showInputMessage="false" sqref="A11:A30" type="list">
      <formula1>LISTS!$A$2:$A$21</formula1>
      <formula2>0</formula2>
    </dataValidation>
    <dataValidation allowBlank="true" errorStyle="stop" operator="between" showDropDown="false" showErrorMessage="false" showInputMessage="false" sqref="E11:E30" type="list">
      <formula1>LISTS!$C$2:$C$9</formula1>
      <formula2>0</formula2>
    </dataValidation>
    <dataValidation allowBlank="true" error="Type the difference in units, e.g. -3 or 15." errorStyle="stop" errorTitle="Confirmed difference" operator="between" showDropDown="false" showErrorMessage="true" showInputMessage="false" sqref="G11:G30" type="whole">
      <formula1>-1000000</formula1>
      <formula2>1000000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  <tableParts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1" t="s">
        <v>64</v>
      </c>
      <c r="C1" s="1" t="s">
        <v>65</v>
      </c>
      <c r="D1" s="1" t="s">
        <v>66</v>
      </c>
    </row>
    <row r="2" customFormat="false" ht="15" hidden="false" customHeight="false" outlineLevel="0" collapsed="false">
      <c r="A2" s="1" t="str">
        <f aca="false">IFERROR(INDEX(COUNT!$A$24:$A$43,MATCH(1,COUNT!$U$24:$U$43,0)),"")</f>
        <v>Bearing 6204</v>
      </c>
      <c r="C2" s="1" t="s">
        <v>67</v>
      </c>
      <c r="D2" s="1" t="s">
        <v>68</v>
      </c>
    </row>
    <row r="3" customFormat="false" ht="15" hidden="false" customHeight="false" outlineLevel="0" collapsed="false">
      <c r="A3" s="1" t="str">
        <f aca="false">IFERROR(INDEX(COUNT!$A$24:$A$43,MATCH(2,COUNT!$U$24:$U$43,0)),"")</f>
        <v>M8 washer</v>
      </c>
      <c r="C3" s="1" t="s">
        <v>69</v>
      </c>
      <c r="D3" s="1" t="s">
        <v>70</v>
      </c>
    </row>
    <row r="4" customFormat="false" ht="15" hidden="false" customHeight="false" outlineLevel="0" collapsed="false">
      <c r="A4" s="1" t="str">
        <f aca="false">IFERROR(INDEX(COUNT!$A$24:$A$43,MATCH(3,COUNT!$U$24:$U$43,0)),"")</f>
        <v/>
      </c>
      <c r="C4" s="1" t="s">
        <v>71</v>
      </c>
      <c r="D4" s="1" t="s">
        <v>72</v>
      </c>
    </row>
    <row r="5" customFormat="false" ht="15" hidden="false" customHeight="false" outlineLevel="0" collapsed="false">
      <c r="A5" s="1" t="str">
        <f aca="false">IFERROR(INDEX(COUNT!$A$24:$A$43,MATCH(4,COUNT!$U$24:$U$43,0)),"")</f>
        <v/>
      </c>
      <c r="C5" s="1" t="s">
        <v>73</v>
      </c>
      <c r="D5" s="1" t="s">
        <v>74</v>
      </c>
    </row>
    <row r="6" customFormat="false" ht="15" hidden="false" customHeight="false" outlineLevel="0" collapsed="false">
      <c r="A6" s="1" t="str">
        <f aca="false">IFERROR(INDEX(COUNT!$A$24:$A$43,MATCH(5,COUNT!$U$24:$U$43,0)),"")</f>
        <v/>
      </c>
      <c r="C6" s="1" t="s">
        <v>75</v>
      </c>
      <c r="D6" s="1" t="s">
        <v>76</v>
      </c>
    </row>
    <row r="7" customFormat="false" ht="15" hidden="false" customHeight="false" outlineLevel="0" collapsed="false">
      <c r="A7" s="1" t="str">
        <f aca="false">IFERROR(INDEX(COUNT!$A$24:$A$43,MATCH(6,COUNT!$U$24:$U$43,0)),"")</f>
        <v/>
      </c>
      <c r="C7" s="1" t="s">
        <v>77</v>
      </c>
      <c r="D7" s="1" t="s">
        <v>78</v>
      </c>
    </row>
    <row r="8" customFormat="false" ht="15" hidden="false" customHeight="false" outlineLevel="0" collapsed="false">
      <c r="A8" s="1" t="str">
        <f aca="false">IFERROR(INDEX(COUNT!$A$24:$A$43,MATCH(7,COUNT!$U$24:$U$43,0)),"")</f>
        <v/>
      </c>
      <c r="C8" s="1" t="s">
        <v>79</v>
      </c>
      <c r="D8" s="1" t="s">
        <v>80</v>
      </c>
    </row>
    <row r="9" customFormat="false" ht="15" hidden="false" customHeight="false" outlineLevel="0" collapsed="false">
      <c r="A9" s="1" t="str">
        <f aca="false">IFERROR(INDEX(COUNT!$A$24:$A$43,MATCH(8,COUNT!$U$24:$U$43,0)),"")</f>
        <v/>
      </c>
      <c r="C9" s="1" t="s">
        <v>81</v>
      </c>
      <c r="D9" s="1" t="s">
        <v>82</v>
      </c>
    </row>
    <row r="10" customFormat="false" ht="15" hidden="false" customHeight="false" outlineLevel="0" collapsed="false">
      <c r="A10" s="1" t="str">
        <f aca="false">IFERROR(INDEX(COUNT!$A$24:$A$43,MATCH(9,COUNT!$U$24:$U$43,0)),"")</f>
        <v/>
      </c>
    </row>
    <row r="11" customFormat="false" ht="15" hidden="false" customHeight="false" outlineLevel="0" collapsed="false">
      <c r="A11" s="1" t="str">
        <f aca="false">IFERROR(INDEX(COUNT!$A$24:$A$43,MATCH(10,COUNT!$U$24:$U$43,0)),"")</f>
        <v/>
      </c>
    </row>
    <row r="12" customFormat="false" ht="15" hidden="false" customHeight="false" outlineLevel="0" collapsed="false">
      <c r="A12" s="1" t="str">
        <f aca="false">IFERROR(INDEX(COUNT!$A$24:$A$43,MATCH(11,COUNT!$U$24:$U$43,0)),"")</f>
        <v/>
      </c>
    </row>
    <row r="13" customFormat="false" ht="15" hidden="false" customHeight="false" outlineLevel="0" collapsed="false">
      <c r="A13" s="1" t="str">
        <f aca="false">IFERROR(INDEX(COUNT!$A$24:$A$43,MATCH(12,COUNT!$U$24:$U$43,0)),"")</f>
        <v/>
      </c>
    </row>
    <row r="14" customFormat="false" ht="15" hidden="false" customHeight="false" outlineLevel="0" collapsed="false">
      <c r="A14" s="1" t="str">
        <f aca="false">IFERROR(INDEX(COUNT!$A$24:$A$43,MATCH(13,COUNT!$U$24:$U$43,0)),"")</f>
        <v/>
      </c>
    </row>
    <row r="15" customFormat="false" ht="15" hidden="false" customHeight="false" outlineLevel="0" collapsed="false">
      <c r="A15" s="1" t="str">
        <f aca="false">IFERROR(INDEX(COUNT!$A$24:$A$43,MATCH(14,COUNT!$U$24:$U$43,0)),"")</f>
        <v/>
      </c>
    </row>
    <row r="16" customFormat="false" ht="15" hidden="false" customHeight="false" outlineLevel="0" collapsed="false">
      <c r="A16" s="1" t="str">
        <f aca="false">IFERROR(INDEX(COUNT!$A$24:$A$43,MATCH(15,COUNT!$U$24:$U$43,0)),"")</f>
        <v/>
      </c>
    </row>
    <row r="17" customFormat="false" ht="15" hidden="false" customHeight="false" outlineLevel="0" collapsed="false">
      <c r="A17" s="1" t="str">
        <f aca="false">IFERROR(INDEX(COUNT!$A$24:$A$43,MATCH(16,COUNT!$U$24:$U$43,0)),"")</f>
        <v/>
      </c>
    </row>
    <row r="18" customFormat="false" ht="15" hidden="false" customHeight="false" outlineLevel="0" collapsed="false">
      <c r="A18" s="1" t="str">
        <f aca="false">IFERROR(INDEX(COUNT!$A$24:$A$43,MATCH(17,COUNT!$U$24:$U$43,0)),"")</f>
        <v/>
      </c>
    </row>
    <row r="19" customFormat="false" ht="15" hidden="false" customHeight="false" outlineLevel="0" collapsed="false">
      <c r="A19" s="1" t="str">
        <f aca="false">IFERROR(INDEX(COUNT!$A$24:$A$43,MATCH(18,COUNT!$U$24:$U$43,0)),"")</f>
        <v/>
      </c>
    </row>
    <row r="20" customFormat="false" ht="15" hidden="false" customHeight="false" outlineLevel="0" collapsed="false">
      <c r="A20" s="1" t="str">
        <f aca="false">IFERROR(INDEX(COUNT!$A$24:$A$43,MATCH(19,COUNT!$U$24:$U$43,0)),"")</f>
        <v/>
      </c>
    </row>
    <row r="21" customFormat="false" ht="15" hidden="false" customHeight="false" outlineLevel="0" collapsed="false">
      <c r="A21" s="1" t="str">
        <f aca="false">IFERROR(INDEX(COUNT!$A$24:$A$43,MATCH(20,COUNT!$U$24:$U$43,0)),"")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2026-10-09T00:39:09Z</dcterms:created>
  <dc:creator>openpyxl</dc:creator>
  <dc:description/>
  <dc:language>en-US</dc:language>
  <cp:lastModifiedBy/>
  <dcterms:modified xsi:type="dcterms:W3CDTF">2026-10-09T00:39:09Z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